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690" windowWidth="10350" windowHeight="7650" firstSheet="1" activeTab="1"/>
  </bookViews>
  <sheets>
    <sheet name="coseno" sheetId="1" r:id="rId1"/>
    <sheet name="eq goniometric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<sst xmlns="http://schemas.openxmlformats.org/spreadsheetml/2006/main" count="109" uniqueCount="68">
  <si>
    <t>α</t>
  </si>
  <si>
    <t>=</t>
  </si>
  <si>
    <t>lato</t>
  </si>
  <si>
    <t>segmento pK oriz</t>
  </si>
  <si>
    <t>segmento PH vert</t>
  </si>
  <si>
    <t>segmento P'h oriz</t>
  </si>
  <si>
    <t xml:space="preserve">seg Ph vert </t>
  </si>
  <si>
    <t>Zona lavoro</t>
  </si>
  <si>
    <t>assex</t>
  </si>
  <si>
    <t>p</t>
  </si>
  <si>
    <t>ascissa</t>
  </si>
  <si>
    <t>ordi</t>
  </si>
  <si>
    <t>punto dell'arco</t>
  </si>
  <si>
    <t>Quadrante</t>
  </si>
  <si>
    <t>x</t>
  </si>
  <si>
    <t>y</t>
  </si>
  <si>
    <t>punto A</t>
  </si>
  <si>
    <t>p'</t>
  </si>
  <si>
    <t>seno</t>
  </si>
  <si>
    <t>(3.14*3)/2</t>
  </si>
  <si>
    <t>3.14*2</t>
  </si>
  <si>
    <t xml:space="preserve">e </t>
  </si>
  <si>
    <t>AOP di ampiezza</t>
  </si>
  <si>
    <t>r</t>
  </si>
  <si>
    <t>cfrfis</t>
  </si>
  <si>
    <t>s</t>
  </si>
  <si>
    <t>90-a</t>
  </si>
  <si>
    <t>90+a</t>
  </si>
  <si>
    <t>180-a</t>
  </si>
  <si>
    <t>270-a</t>
  </si>
  <si>
    <t>cfr1</t>
  </si>
  <si>
    <t>cfr2</t>
  </si>
  <si>
    <t>cfr4</t>
  </si>
  <si>
    <t>cfr5</t>
  </si>
  <si>
    <t>270+a</t>
  </si>
  <si>
    <t>cfr6</t>
  </si>
  <si>
    <t>360-a</t>
  </si>
  <si>
    <t>cfr7</t>
  </si>
  <si>
    <t>ord</t>
  </si>
  <si>
    <t>360+a</t>
  </si>
  <si>
    <t>cfr8</t>
  </si>
  <si>
    <t>riempimento</t>
  </si>
  <si>
    <t>AT</t>
  </si>
  <si>
    <t>at60</t>
  </si>
  <si>
    <t>6 commento</t>
  </si>
  <si>
    <t>gradi</t>
  </si>
  <si>
    <t>P</t>
  </si>
  <si>
    <t>retta</t>
  </si>
  <si>
    <t xml:space="preserve">  =</t>
  </si>
  <si>
    <t>lato1</t>
  </si>
  <si>
    <t>lato2</t>
  </si>
  <si>
    <t>qssex</t>
  </si>
  <si>
    <t>Q</t>
  </si>
  <si>
    <t>radianti</t>
  </si>
  <si>
    <t>primi</t>
  </si>
  <si>
    <t>secondi</t>
  </si>
  <si>
    <r>
      <t>sin</t>
    </r>
    <r>
      <rPr>
        <b/>
        <sz val="16"/>
        <color indexed="8"/>
        <rFont val="Times New Roman"/>
        <family val="1"/>
      </rPr>
      <t xml:space="preserve"> x</t>
    </r>
  </si>
  <si>
    <t>soluzioni</t>
  </si>
  <si>
    <t>segmenti</t>
  </si>
  <si>
    <t>intersezioni</t>
  </si>
  <si>
    <t>disegna la retta y=</t>
  </si>
  <si>
    <t>2kp</t>
  </si>
  <si>
    <t>cos x</t>
  </si>
  <si>
    <t>cosinusoide</t>
  </si>
  <si>
    <t>Risolvere l'equazione goniometrica elementare con il metodo grafico utilizzando la circonferenza</t>
  </si>
  <si>
    <t>Risolvere l'equazione goniometrica elementare con il metodo grafico utilizzando la cosinusoide</t>
  </si>
  <si>
    <t xml:space="preserve">  -3p,3p</t>
  </si>
  <si>
    <t xml:space="preserve">disegna la y=cosx nell'intervallo           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</si>
</sst>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\-&quot;L.&quot;\ #,##0"/>
    <numFmt numFmtId="168" formatCode="&quot;L.&quot;\ #,##0;[Red]\-&quot;L.&quot;\ #,##0"/>
    <numFmt numFmtId="169" formatCode="&quot;L.&quot;\ #,##0.00;\-&quot;L.&quot;\ #,##0.00"/>
    <numFmt numFmtId="170" formatCode="&quot;L.&quot;\ #,##0.00;[Red]\-&quot;L.&quot;\ #,##0.00"/>
    <numFmt numFmtId="171" formatCode="_-&quot;L.&quot;\ * #,##0_-;\-&quot;L.&quot;\ * #,##0_-;_-&quot;L.&quot;\ * &quot;-&quot;_-;_-@_-"/>
    <numFmt numFmtId="172" formatCode="_-&quot;L.&quot;\ * #,##0.00_-;\-&quot;L.&quot;\ * #,##0.00_-;_-&quot;L.&quot;\ * &quot;-&quot;??_-;_-@_-"/>
    <numFmt numFmtId="173" formatCode="0.000"/>
    <numFmt numFmtId="174" formatCode="d/m"/>
    <numFmt numFmtId="175" formatCode="0.E+00"/>
    <numFmt numFmtId="176" formatCode="0.000E+00"/>
  </numFmts>
  <fonts count="73">
    <font>
      <sz val="10"/>
      <name val="Arial"/>
      <family val="0"/>
    </font>
    <font>
      <sz val="10"/>
      <color indexed="22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52"/>
      <name val="Arial"/>
      <family val="2"/>
    </font>
    <font>
      <i/>
      <sz val="10"/>
      <name val="Verdana"/>
      <family val="2"/>
    </font>
    <font>
      <i/>
      <sz val="10"/>
      <color indexed="22"/>
      <name val="Verdana"/>
      <family val="2"/>
    </font>
    <font>
      <sz val="8"/>
      <color indexed="22"/>
      <name val="Arial"/>
      <family val="2"/>
    </font>
    <font>
      <sz val="18"/>
      <color indexed="22"/>
      <name val="Verdana"/>
      <family val="2"/>
    </font>
    <font>
      <sz val="18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b/>
      <sz val="9"/>
      <color indexed="8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0"/>
      <name val="Symbol"/>
      <family val="1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52"/>
      <name val="Symbol"/>
      <family val="1"/>
    </font>
    <font>
      <sz val="9"/>
      <name val="Arial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Symbol"/>
      <family val="0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2" fillId="35" borderId="10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6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7" fillId="36" borderId="10" xfId="0" applyFont="1" applyFill="1" applyBorder="1" applyAlignment="1">
      <alignment horizontal="left"/>
    </xf>
    <xf numFmtId="0" fontId="4" fillId="37" borderId="0" xfId="0" applyFont="1" applyFill="1" applyAlignment="1">
      <alignment/>
    </xf>
    <xf numFmtId="0" fontId="6" fillId="0" borderId="0" xfId="0" applyFont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10" fillId="33" borderId="0" xfId="0" applyFont="1" applyFill="1" applyAlignment="1">
      <alignment/>
    </xf>
    <xf numFmtId="0" fontId="11" fillId="38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6" fillId="33" borderId="0" xfId="0" applyFont="1" applyFill="1" applyAlignment="1" applyProtection="1">
      <alignment/>
      <protection hidden="1"/>
    </xf>
    <xf numFmtId="0" fontId="0" fillId="33" borderId="0" xfId="0" applyFill="1" applyAlignment="1">
      <alignment horizontal="left" wrapText="1"/>
    </xf>
    <xf numFmtId="0" fontId="1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7" fillId="33" borderId="0" xfId="0" applyFont="1" applyFill="1" applyBorder="1" applyAlignment="1" applyProtection="1">
      <alignment horizontal="center" vertical="top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0" xfId="0" applyFont="1" applyFill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center" wrapText="1"/>
      <protection hidden="1"/>
    </xf>
    <xf numFmtId="0" fontId="17" fillId="33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 applyProtection="1">
      <alignment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10" xfId="0" applyFont="1" applyFill="1" applyBorder="1" applyAlignment="1">
      <alignment/>
    </xf>
    <xf numFmtId="0" fontId="19" fillId="33" borderId="0" xfId="0" applyFont="1" applyFill="1" applyAlignment="1">
      <alignment/>
    </xf>
    <xf numFmtId="0" fontId="13" fillId="33" borderId="0" xfId="0" applyFont="1" applyFill="1" applyBorder="1" applyAlignment="1">
      <alignment wrapText="1"/>
    </xf>
    <xf numFmtId="0" fontId="4" fillId="39" borderId="0" xfId="0" applyFont="1" applyFill="1" applyAlignment="1" applyProtection="1">
      <alignment/>
      <protection hidden="1"/>
    </xf>
    <xf numFmtId="0" fontId="4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37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 applyProtection="1">
      <alignment/>
      <protection hidden="1"/>
    </xf>
    <xf numFmtId="0" fontId="0" fillId="42" borderId="0" xfId="0" applyFill="1" applyAlignment="1">
      <alignment/>
    </xf>
    <xf numFmtId="3" fontId="0" fillId="42" borderId="0" xfId="0" applyNumberFormat="1" applyFill="1" applyAlignment="1">
      <alignment/>
    </xf>
    <xf numFmtId="0" fontId="0" fillId="43" borderId="0" xfId="0" applyFill="1" applyAlignment="1">
      <alignment/>
    </xf>
    <xf numFmtId="0" fontId="0" fillId="36" borderId="0" xfId="0" applyFill="1" applyAlignment="1">
      <alignment/>
    </xf>
    <xf numFmtId="0" fontId="22" fillId="33" borderId="0" xfId="0" applyFont="1" applyFill="1" applyAlignment="1" quotePrefix="1">
      <alignment/>
    </xf>
    <xf numFmtId="13" fontId="24" fillId="0" borderId="0" xfId="0" applyNumberFormat="1" applyFont="1" applyAlignment="1">
      <alignment/>
    </xf>
    <xf numFmtId="0" fontId="10" fillId="0" borderId="0" xfId="0" applyFont="1" applyAlignment="1">
      <alignment/>
    </xf>
    <xf numFmtId="49" fontId="25" fillId="0" borderId="0" xfId="0" applyNumberFormat="1" applyFont="1" applyAlignment="1">
      <alignment/>
    </xf>
    <xf numFmtId="0" fontId="7" fillId="36" borderId="10" xfId="0" applyFont="1" applyFill="1" applyBorder="1" applyAlignment="1">
      <alignment horizontal="right"/>
    </xf>
    <xf numFmtId="0" fontId="16" fillId="33" borderId="0" xfId="0" applyFont="1" applyFill="1" applyAlignment="1">
      <alignment/>
    </xf>
    <xf numFmtId="0" fontId="71" fillId="0" borderId="0" xfId="0" applyFont="1" applyAlignment="1">
      <alignment/>
    </xf>
    <xf numFmtId="0" fontId="71" fillId="34" borderId="0" xfId="0" applyFont="1" applyFill="1" applyAlignment="1">
      <alignment/>
    </xf>
    <xf numFmtId="0" fontId="71" fillId="39" borderId="0" xfId="0" applyFont="1" applyFill="1" applyAlignment="1" applyProtection="1">
      <alignment/>
      <protection hidden="1"/>
    </xf>
    <xf numFmtId="0" fontId="71" fillId="39" borderId="0" xfId="0" applyFont="1" applyFill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1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10" xfId="0" applyFont="1" applyBorder="1" applyAlignment="1">
      <alignment/>
    </xf>
    <xf numFmtId="0" fontId="71" fillId="44" borderId="0" xfId="0" applyFont="1" applyFill="1" applyAlignment="1" applyProtection="1">
      <alignment/>
      <protection hidden="1"/>
    </xf>
    <xf numFmtId="0" fontId="71" fillId="34" borderId="0" xfId="0" applyFont="1" applyFill="1" applyAlignment="1" applyProtection="1">
      <alignment/>
      <protection hidden="1"/>
    </xf>
    <xf numFmtId="0" fontId="72" fillId="35" borderId="10" xfId="0" applyFont="1" applyFill="1" applyBorder="1" applyAlignment="1" applyProtection="1">
      <alignment horizontal="center"/>
      <protection hidden="1"/>
    </xf>
    <xf numFmtId="0" fontId="72" fillId="0" borderId="10" xfId="0" applyFont="1" applyBorder="1" applyAlignment="1" applyProtection="1" quotePrefix="1">
      <alignment horizontal="center"/>
      <protection hidden="1"/>
    </xf>
    <xf numFmtId="0" fontId="72" fillId="34" borderId="10" xfId="0" applyFont="1" applyFill="1" applyBorder="1" applyAlignment="1" applyProtection="1">
      <alignment/>
      <protection hidden="1"/>
    </xf>
    <xf numFmtId="0" fontId="71" fillId="0" borderId="11" xfId="0" applyFont="1" applyFill="1" applyBorder="1" applyAlignment="1">
      <alignment horizontal="center"/>
    </xf>
    <xf numFmtId="0" fontId="71" fillId="37" borderId="0" xfId="0" applyFont="1" applyFill="1" applyBorder="1" applyAlignment="1">
      <alignment/>
    </xf>
    <xf numFmtId="0" fontId="71" fillId="37" borderId="0" xfId="0" applyFont="1" applyFill="1" applyAlignment="1">
      <alignment/>
    </xf>
    <xf numFmtId="0" fontId="0" fillId="34" borderId="0" xfId="0" applyFill="1" applyAlignment="1" applyProtection="1">
      <alignment/>
      <protection hidden="1"/>
    </xf>
    <xf numFmtId="0" fontId="16" fillId="33" borderId="0" xfId="0" applyFont="1" applyFill="1" applyAlignment="1" applyProtection="1">
      <alignment horizontal="left" vertical="top" wrapText="1"/>
      <protection hidden="1" locked="0"/>
    </xf>
    <xf numFmtId="0" fontId="6" fillId="33" borderId="0" xfId="0" applyFont="1" applyFill="1" applyAlignment="1">
      <alignment horizontal="left" vertical="top"/>
    </xf>
    <xf numFmtId="0" fontId="16" fillId="33" borderId="0" xfId="0" applyFont="1" applyFill="1" applyAlignment="1" applyProtection="1">
      <alignment wrapText="1"/>
      <protection hidden="1" locked="0"/>
    </xf>
    <xf numFmtId="0" fontId="18" fillId="33" borderId="0" xfId="0" applyFont="1" applyFill="1" applyBorder="1" applyAlignment="1" applyProtection="1">
      <alignment horizontal="center" vertical="top" wrapText="1"/>
      <protection hidden="1" locked="0"/>
    </xf>
    <xf numFmtId="0" fontId="29" fillId="33" borderId="12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3" fillId="33" borderId="15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6" xfId="0" applyFont="1" applyFill="1" applyBorder="1" applyAlignment="1">
      <alignment wrapText="1"/>
    </xf>
    <xf numFmtId="0" fontId="23" fillId="33" borderId="17" xfId="0" applyFont="1" applyFill="1" applyBorder="1" applyAlignment="1">
      <alignment wrapText="1"/>
    </xf>
    <xf numFmtId="0" fontId="23" fillId="33" borderId="18" xfId="0" applyFont="1" applyFill="1" applyBorder="1" applyAlignment="1">
      <alignment wrapText="1"/>
    </xf>
    <xf numFmtId="0" fontId="23" fillId="33" borderId="19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6" fillId="33" borderId="0" xfId="0" applyFont="1" applyFill="1" applyAlignment="1">
      <alignment vertical="top" wrapText="1"/>
    </xf>
    <xf numFmtId="0" fontId="26" fillId="0" borderId="0" xfId="0" applyFont="1" applyAlignment="1">
      <alignment vertical="top" wrapText="1"/>
    </xf>
    <xf numFmtId="0" fontId="71" fillId="34" borderId="0" xfId="0" applyFont="1" applyFill="1" applyAlignment="1" applyProtection="1">
      <alignment/>
      <protection hidden="1"/>
    </xf>
    <xf numFmtId="0" fontId="27" fillId="33" borderId="12" xfId="0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72" fillId="35" borderId="0" xfId="0" applyFont="1" applyFill="1" applyAlignment="1" applyProtection="1">
      <alignment horizontal="center"/>
      <protection hidden="1"/>
    </xf>
    <xf numFmtId="0" fontId="71" fillId="39" borderId="0" xfId="0" applyFont="1" applyFill="1" applyAlignment="1" applyProtection="1">
      <alignment/>
      <protection hidden="1"/>
    </xf>
    <xf numFmtId="0" fontId="71" fillId="44" borderId="0" xfId="0" applyFont="1" applyFill="1" applyAlignment="1" applyProtection="1">
      <alignment/>
      <protection hidden="1"/>
    </xf>
    <xf numFmtId="0" fontId="23" fillId="33" borderId="15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0" fontId="23" fillId="33" borderId="17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23" fillId="33" borderId="19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1">
    <dxf>
      <font>
        <color indexed="34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425"/>
          <c:h val="1"/>
        </c:manualLayout>
      </c:layout>
      <c:scatterChart>
        <c:scatterStyle val="lineMarker"/>
        <c:varyColors val="0"/>
        <c:ser>
          <c:idx val="1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ymbol val="dash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0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50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coseno!$R$45:$R$105</c:f>
              <c:numCache/>
            </c:numRef>
          </c:xVal>
          <c:yVal>
            <c:numRef>
              <c:f>coseno!$S$45:$S$105</c:f>
              <c:numCache/>
            </c:numRef>
          </c:yVal>
          <c:smooth val="0"/>
        </c:ser>
        <c:ser>
          <c:idx val="1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coseno!$R$45:$R$105</c:f>
              <c:numCache/>
            </c:numRef>
          </c:xVal>
          <c:yVal>
            <c:numRef>
              <c:f>coseno!$T$45:$T$105</c:f>
              <c:numCache/>
            </c:numRef>
          </c:yVal>
          <c:smooth val="0"/>
        </c:ser>
        <c:ser>
          <c:idx val="13"/>
          <c:order val="2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p/2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coseno!$O$39</c:f>
              <c:numCache/>
            </c:numRef>
          </c:xVal>
          <c:yVal>
            <c:numRef>
              <c:f>coseno!$O$40</c:f>
              <c:numCache/>
            </c:numRef>
          </c:yVal>
          <c:smooth val="0"/>
        </c:ser>
        <c:ser>
          <c:idx val="14"/>
          <c:order val="3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coseno!$P$39</c:f>
              <c:numCache/>
            </c:numRef>
          </c:xVal>
          <c:yVal>
            <c:numRef>
              <c:f>coseno!$P$40</c:f>
              <c:numCache/>
            </c:numRef>
          </c:yVal>
          <c:smooth val="0"/>
        </c:ser>
        <c:ser>
          <c:idx val="15"/>
          <c:order val="4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3p/2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coseno!$Q$39</c:f>
              <c:numCache/>
            </c:numRef>
          </c:xVal>
          <c:yVal>
            <c:numRef>
              <c:f>coseno!$Q$40</c:f>
              <c:numCache/>
            </c:numRef>
          </c:yVal>
          <c:smooth val="0"/>
        </c:ser>
        <c:ser>
          <c:idx val="16"/>
          <c:order val="5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coseno!$R$39</c:f>
              <c:numCache/>
            </c:numRef>
          </c:xVal>
          <c:yVal>
            <c:numRef>
              <c:f>coseno!$R$40</c:f>
              <c:numCache/>
            </c:numRef>
          </c:yVal>
          <c:smooth val="0"/>
        </c:ser>
        <c:ser>
          <c:idx val="17"/>
          <c:order val="6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coseno!$S$39</c:f>
              <c:numCache/>
            </c:numRef>
          </c:xVal>
          <c:yVal>
            <c:numRef>
              <c:f>coseno!$S$40</c:f>
              <c:numCache/>
            </c:numRef>
          </c:yVal>
          <c:smooth val="0"/>
        </c:ser>
        <c:ser>
          <c:idx val="18"/>
          <c:order val="7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5p/2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coseno!$S$39</c:f>
              <c:numCache/>
            </c:numRef>
          </c:xVal>
          <c:yVal>
            <c:numRef>
              <c:f>coseno!$S$40</c:f>
              <c:numCache/>
            </c:numRef>
          </c:yVal>
          <c:smooth val="0"/>
        </c:ser>
        <c:ser>
          <c:idx val="19"/>
          <c:order val="8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-p/2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coseno!$O$41</c:f>
              <c:numCache/>
            </c:numRef>
          </c:xVal>
          <c:yVal>
            <c:numRef>
              <c:f>coseno!$O$40</c:f>
              <c:numCache/>
            </c:numRef>
          </c:yVal>
          <c:smooth val="0"/>
        </c:ser>
        <c:ser>
          <c:idx val="21"/>
          <c:order val="9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-5p/2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coseno!$S$41</c:f>
              <c:numCache/>
            </c:numRef>
          </c:xVal>
          <c:yVal>
            <c:numRef>
              <c:f>coseno!$S$40</c:f>
              <c:numCache/>
            </c:numRef>
          </c:yVal>
          <c:smooth val="0"/>
        </c:ser>
        <c:ser>
          <c:idx val="22"/>
          <c:order val="10"/>
          <c:tx>
            <c:v>sol1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coseno!$P$48</c:f>
              <c:numCache/>
            </c:numRef>
          </c:xVal>
          <c:yVal>
            <c:numRef>
              <c:f>coseno!$P$49</c:f>
              <c:numCache/>
            </c:numRef>
          </c:yVal>
          <c:smooth val="0"/>
        </c:ser>
        <c:ser>
          <c:idx val="23"/>
          <c:order val="11"/>
          <c:tx>
            <c:v>sol1b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coseno!$Q$48</c:f>
              <c:numCache/>
            </c:numRef>
          </c:xVal>
          <c:yVal>
            <c:numRef>
              <c:f>coseno!$Q$49</c:f>
              <c:numCache/>
            </c:numRef>
          </c:yVal>
          <c:smooth val="0"/>
        </c:ser>
        <c:ser>
          <c:idx val="24"/>
          <c:order val="12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coseno!$P$51</c:f>
              <c:numCache/>
            </c:numRef>
          </c:xVal>
          <c:yVal>
            <c:numRef>
              <c:f>coseno!$P$49</c:f>
              <c:numCache/>
            </c:numRef>
          </c:yVal>
          <c:smooth val="0"/>
        </c:ser>
        <c:ser>
          <c:idx val="25"/>
          <c:order val="13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coseno!$Q$51</c:f>
              <c:numCache/>
            </c:numRef>
          </c:xVal>
          <c:yVal>
            <c:numRef>
              <c:f>coseno!$Q$49</c:f>
              <c:numCache/>
            </c:numRef>
          </c:yVal>
          <c:smooth val="0"/>
        </c:ser>
        <c:ser>
          <c:idx val="26"/>
          <c:order val="14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coseno!$P$54</c:f>
              <c:numCache/>
            </c:numRef>
          </c:xVal>
          <c:yVal>
            <c:numRef>
              <c:f>coseno!$P$49</c:f>
              <c:numCache/>
            </c:numRef>
          </c:yVal>
          <c:smooth val="0"/>
        </c:ser>
        <c:ser>
          <c:idx val="28"/>
          <c:order val="15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coseno!$P$56</c:f>
              <c:numCache/>
            </c:numRef>
          </c:xVal>
          <c:yVal>
            <c:numRef>
              <c:f>coseno!$P$49</c:f>
              <c:numCache/>
            </c:numRef>
          </c:yVal>
          <c:smooth val="0"/>
        </c:ser>
        <c:ser>
          <c:idx val="29"/>
          <c:order val="16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coseno!$Q$56</c:f>
              <c:numCache/>
            </c:numRef>
          </c:xVal>
          <c:yVal>
            <c:numRef>
              <c:f>coseno!$Q$49</c:f>
              <c:numCache/>
            </c:numRef>
          </c:yVal>
          <c:smooth val="0"/>
        </c:ser>
        <c:ser>
          <c:idx val="30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coseno!$Q$54</c:f>
              <c:numCache/>
            </c:numRef>
          </c:xVal>
          <c:yVal>
            <c:numRef>
              <c:f>coseno!$P$57</c:f>
              <c:numCache/>
            </c:numRef>
          </c:yVal>
          <c:smooth val="0"/>
        </c:ser>
        <c:ser>
          <c:idx val="35"/>
          <c:order val="18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coseno!$Q$62:$Q$63</c:f>
              <c:numCache/>
            </c:numRef>
          </c:xVal>
          <c:yVal>
            <c:numRef>
              <c:f>coseno!$P$69:$P$70</c:f>
              <c:numCache/>
            </c:numRef>
          </c:yVal>
          <c:smooth val="0"/>
        </c:ser>
        <c:ser>
          <c:idx val="0"/>
          <c:order val="19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-p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coseno!$P$41</c:f>
              <c:numCache/>
            </c:numRef>
          </c:xVal>
          <c:yVal>
            <c:numRef>
              <c:f>coseno!$P$40</c:f>
              <c:numCache/>
            </c:numRef>
          </c:yVal>
          <c:smooth val="0"/>
        </c:ser>
        <c:ser>
          <c:idx val="1"/>
          <c:order val="2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-3p/2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coseno!$Q$41</c:f>
              <c:numCache/>
            </c:numRef>
          </c:xVal>
          <c:yVal>
            <c:numRef>
              <c:f>coseno!$Q$40</c:f>
              <c:numCache/>
            </c:numRef>
          </c:yVal>
          <c:smooth val="0"/>
        </c:ser>
        <c:ser>
          <c:idx val="2"/>
          <c:order val="2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coseno!$R$41</c:f>
              <c:numCache/>
            </c:numRef>
          </c:xVal>
          <c:yVal>
            <c:numRef>
              <c:f>coseno!$R$40</c:f>
              <c:numCache/>
            </c:numRef>
          </c:yVal>
          <c:smooth val="0"/>
        </c:ser>
        <c:ser>
          <c:idx val="3"/>
          <c:order val="22"/>
          <c:tx>
            <c:v>inter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coseno!$P$74</c:f>
              <c:numCache/>
            </c:numRef>
          </c:xVal>
          <c:yVal>
            <c:numRef>
              <c:f>coseno!$P$75</c:f>
              <c:numCache/>
            </c:numRef>
          </c:yVal>
          <c:smooth val="0"/>
        </c:ser>
        <c:ser>
          <c:idx val="4"/>
          <c:order val="2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coseno!$Q$74</c:f>
              <c:numCache/>
            </c:numRef>
          </c:xVal>
          <c:yVal>
            <c:numRef>
              <c:f>coseno!$Q$75</c:f>
              <c:numCache/>
            </c:numRef>
          </c:yVal>
          <c:smooth val="0"/>
        </c:ser>
        <c:ser>
          <c:idx val="5"/>
          <c:order val="2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coseno!$P$77</c:f>
              <c:numCache/>
            </c:numRef>
          </c:xVal>
          <c:yVal>
            <c:numRef>
              <c:f>coseno!$P$75</c:f>
              <c:numCache/>
            </c:numRef>
          </c:yVal>
          <c:smooth val="0"/>
        </c:ser>
        <c:ser>
          <c:idx val="6"/>
          <c:order val="25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coseno!$Q$77</c:f>
              <c:numCache/>
            </c:numRef>
          </c:xVal>
          <c:yVal>
            <c:numRef>
              <c:f>coseno!$Q$75</c:f>
              <c:numCache/>
            </c:numRef>
          </c:yVal>
          <c:smooth val="0"/>
        </c:ser>
        <c:ser>
          <c:idx val="7"/>
          <c:order val="2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coseno!$Q$77</c:f>
              <c:numCache/>
            </c:numRef>
          </c:xVal>
          <c:yVal>
            <c:numRef>
              <c:f>coseno!$Q$75</c:f>
              <c:numCache/>
            </c:numRef>
          </c:yVal>
          <c:smooth val="0"/>
        </c:ser>
        <c:ser>
          <c:idx val="8"/>
          <c:order val="27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coseno!$P$80</c:f>
              <c:numCache/>
            </c:numRef>
          </c:xVal>
          <c:yVal>
            <c:numRef>
              <c:f>coseno!$P$75</c:f>
              <c:numCache/>
            </c:numRef>
          </c:yVal>
          <c:smooth val="0"/>
        </c:ser>
        <c:ser>
          <c:idx val="9"/>
          <c:order val="28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0"/>
          <c:order val="29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coseno!$Q$80</c:f>
              <c:numCache/>
            </c:numRef>
          </c:xVal>
          <c:yVal>
            <c:numRef>
              <c:f>coseno!$Q$75</c:f>
              <c:numCache/>
            </c:numRef>
          </c:yVal>
          <c:smooth val="0"/>
        </c:ser>
        <c:ser>
          <c:idx val="20"/>
          <c:order val="3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coseno!$P$82</c:f>
              <c:numCache/>
            </c:numRef>
          </c:xVal>
          <c:yVal>
            <c:numRef>
              <c:f>coseno!$P$75</c:f>
              <c:numCache/>
            </c:numRef>
          </c:yVal>
          <c:smooth val="0"/>
        </c:ser>
        <c:ser>
          <c:idx val="27"/>
          <c:order val="31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coseno!$Q$82</c:f>
              <c:numCache/>
            </c:numRef>
          </c:xVal>
          <c:yVal>
            <c:numRef>
              <c:f>coseno!$P$75</c:f>
              <c:numCache/>
            </c:numRef>
          </c:yVal>
          <c:smooth val="0"/>
        </c:ser>
        <c:ser>
          <c:idx val="31"/>
          <c:order val="32"/>
          <c:tx>
            <c:v>proie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coseno!$P$59:$P$60</c:f>
              <c:numCache/>
            </c:numRef>
          </c:xVal>
          <c:yVal>
            <c:numRef>
              <c:f>coseno!$P$70:$P$71</c:f>
              <c:numCache/>
            </c:numRef>
          </c:yVal>
          <c:smooth val="0"/>
        </c:ser>
        <c:ser>
          <c:idx val="32"/>
          <c:order val="3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coseno!$Q$59:$Q$60</c:f>
              <c:numCache/>
            </c:numRef>
          </c:xVal>
          <c:yVal>
            <c:numRef>
              <c:f>coseno!$P$70:$P$71</c:f>
              <c:numCache/>
            </c:numRef>
          </c:yVal>
          <c:smooth val="0"/>
        </c:ser>
        <c:ser>
          <c:idx val="33"/>
          <c:order val="3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coseno!$P$62:$P$63</c:f>
              <c:numCache/>
            </c:numRef>
          </c:xVal>
          <c:yVal>
            <c:numRef>
              <c:f>coseno!$P$70:$P$71</c:f>
              <c:numCache/>
            </c:numRef>
          </c:yVal>
          <c:smooth val="0"/>
        </c:ser>
        <c:ser>
          <c:idx val="34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coseno!$Q$62:$Q$63</c:f>
              <c:numCache/>
            </c:numRef>
          </c:xVal>
          <c:yVal>
            <c:numRef>
              <c:f>coseno!$P$70:$P$71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coseno!$P$65:$P$66</c:f>
              <c:numCache/>
            </c:numRef>
          </c:xVal>
          <c:yVal>
            <c:numRef>
              <c:f>coseno!$P$70:$P$71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coseno!$Q$65:$Q$66</c:f>
              <c:numCache/>
            </c:numRef>
          </c:xVal>
          <c:yVal>
            <c:numRef>
              <c:f>coseno!$P$70:$P$71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coseno!$P$67:$P$68</c:f>
              <c:numCache/>
            </c:numRef>
          </c:xVal>
          <c:yVal>
            <c:numRef>
              <c:f>coseno!$P$70:$P$71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coseno!$Q$67:$Q$68</c:f>
              <c:numCache/>
            </c:numRef>
          </c:xVal>
          <c:yVal>
            <c:numRef>
              <c:f>coseno!$P$70:$P$71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coseno!$P$59:$P$60</c:f>
              <c:numCache/>
            </c:numRef>
          </c:xVal>
          <c:yVal>
            <c:numRef>
              <c:f>coseno!$P$70:$P$71</c:f>
              <c:numCache/>
            </c:numRef>
          </c:yVal>
          <c:smooth val="0"/>
        </c:ser>
        <c:axId val="54852652"/>
        <c:axId val="23911821"/>
      </c:scatterChart>
      <c:valAx>
        <c:axId val="54852652"/>
        <c:scaling>
          <c:orientation val="minMax"/>
          <c:max val="9.42"/>
          <c:min val="-9.42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3911821"/>
        <c:crosses val="autoZero"/>
        <c:crossBetween val="midCat"/>
        <c:dispUnits/>
        <c:majorUnit val="3.14"/>
        <c:minorUnit val="0.785"/>
      </c:valAx>
      <c:valAx>
        <c:axId val="23911821"/>
        <c:scaling>
          <c:orientation val="minMax"/>
          <c:max val="1.2"/>
          <c:min val="-1.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52652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'eq goniometrica'!$H$133:$H$163</c:f>
              <c:numCache/>
            </c:numRef>
          </c:xVal>
          <c:yVal>
            <c:numRef>
              <c:f>'eq goniometrica'!$K$133:$K$163</c:f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goniometrica'!$H$112:$H$163</c:f>
              <c:numCache/>
            </c:numRef>
          </c:xVal>
          <c:yVal>
            <c:numRef>
              <c:f>'eq goniometrica'!$I$112:$I$163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goniometrica'!$H$113:$H$163</c:f>
              <c:numCache/>
            </c:numRef>
          </c:xVal>
          <c:yVal>
            <c:numRef>
              <c:f>'eq goniometrica'!$J$113:$J$163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'eq goniometrica'!$H$150</c:f>
              <c:numCache/>
            </c:numRef>
          </c:xVal>
          <c:yVal>
            <c:numRef>
              <c:f>'eq goniometrica'!$K$150</c:f>
            </c:numRef>
          </c:yVal>
          <c:smooth val="0"/>
        </c:ser>
        <c:ser>
          <c:idx val="7"/>
          <c:order val="4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goniometrica'!$S$113</c:f>
              <c:numCache/>
            </c:numRef>
          </c:xVal>
          <c:yVal>
            <c:numRef>
              <c:f>'eq goniometrica'!$S$114</c:f>
              <c:numCache/>
            </c:numRef>
          </c:yVal>
          <c:smooth val="0"/>
        </c:ser>
        <c:ser>
          <c:idx val="9"/>
          <c:order val="5"/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'eq goniometrica'!$V$113:$V$114</c:f>
              <c:numCache/>
            </c:numRef>
          </c:xVal>
          <c:yVal>
            <c:numRef>
              <c:f>'eq goniometrica'!#REF!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0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goniometrica'!$Y$112:$Y$113</c:f>
              <c:numCache/>
            </c:numRef>
          </c:xVal>
          <c:yVal>
            <c:numRef>
              <c:f>'eq goniometrica'!$AB$112:$AB$113</c:f>
              <c:numCache/>
            </c:numRef>
          </c:yVal>
          <c:smooth val="0"/>
        </c:ser>
        <c:ser>
          <c:idx val="11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'eq goniometrica'!$O$117</c:f>
              <c:numCache/>
            </c:numRef>
          </c:xVal>
          <c:yVal>
            <c:numRef>
              <c:f>'eq goniometrica'!$O$118</c:f>
              <c:numCache/>
            </c:numRef>
          </c:yVal>
          <c:smooth val="0"/>
        </c:ser>
        <c:ser>
          <c:idx val="4"/>
          <c:order val="8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6"/>
          <c:order val="9"/>
          <c:tx>
            <c:v>cfr1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goniometrica'!$S$177:$S$200</c:f>
              <c:numCache/>
            </c:numRef>
          </c:xVal>
          <c:yVal>
            <c:numRef>
              <c:f>'eq goniometrica'!$T$177:$T$200</c:f>
              <c:numCache/>
            </c:numRef>
          </c:yVal>
          <c:smooth val="0"/>
        </c:ser>
        <c:ser>
          <c:idx val="17"/>
          <c:order val="10"/>
          <c:tx>
            <c:v>cfr2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goniometrica'!$U$177:$U$244</c:f>
              <c:numCache/>
            </c:numRef>
          </c:xVal>
          <c:yVal>
            <c:numRef>
              <c:f>'eq goniometrica'!$V$177:$V$244</c:f>
              <c:numCache/>
            </c:numRef>
          </c:yVal>
          <c:smooth val="0"/>
        </c:ser>
        <c:ser>
          <c:idx val="18"/>
          <c:order val="1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goniometrica'!$AB$177:$AB$290</c:f>
              <c:numCache/>
            </c:numRef>
          </c:xVal>
          <c:yVal>
            <c:numRef>
              <c:f>'eq goniometrica'!$AC$177:$AC$290</c:f>
              <c:numCache/>
            </c:numRef>
          </c:yVal>
          <c:smooth val="0"/>
        </c:ser>
        <c:ser>
          <c:idx val="20"/>
          <c:order val="12"/>
          <c:tx>
            <c:v>cfr6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goniometrica'!$AD$177:$AD$334</c:f>
              <c:numCache/>
            </c:numRef>
          </c:xVal>
          <c:yVal>
            <c:numRef>
              <c:f>'eq goniometrica'!$AE$177:$AE$334</c:f>
              <c:numCache/>
            </c:numRef>
          </c:yVal>
          <c:smooth val="0"/>
        </c:ser>
        <c:ser>
          <c:idx val="21"/>
          <c:order val="13"/>
          <c:tx>
            <c:v>cfr7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goniometrica'!$AF$177:$AF$350</c:f>
              <c:numCache/>
            </c:numRef>
          </c:xVal>
          <c:yVal>
            <c:numRef>
              <c:f>'eq goniometrica'!$AG$177:$AG$350</c:f>
              <c:numCache/>
            </c:numRef>
          </c:yVal>
          <c:smooth val="0"/>
        </c:ser>
        <c:ser>
          <c:idx val="23"/>
          <c:order val="14"/>
          <c:tx>
            <c:v>cfr8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goniometrica'!$AH$177:$AH$183</c:f>
              <c:numCache/>
            </c:numRef>
          </c:xVal>
          <c:yVal>
            <c:numRef>
              <c:f>'eq goniometrica'!$AI$177:$AI$183</c:f>
              <c:numCache/>
            </c:numRef>
          </c:yVal>
          <c:smooth val="0"/>
        </c:ser>
        <c:ser>
          <c:idx val="5"/>
          <c:order val="15"/>
          <c:tx>
            <c:v>retta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y=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'eq goniometrica'!$AS$77:$AS$101</c:f>
              <c:numCache/>
            </c:numRef>
          </c:xVal>
          <c:yVal>
            <c:numRef>
              <c:f>'eq goniometrica'!$AT$77:$AT$101</c:f>
              <c:numCache/>
            </c:numRef>
          </c:yVal>
          <c:smooth val="0"/>
        </c:ser>
        <c:ser>
          <c:idx val="6"/>
          <c:order val="16"/>
          <c:tx>
            <c:v>lato1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goniometrica'!$AU$77:$AU$88</c:f>
              <c:numCache/>
            </c:numRef>
          </c:xVal>
          <c:yVal>
            <c:numRef>
              <c:f>'eq goniometrica'!$AV$77:$AV$88</c:f>
              <c:numCache/>
            </c:numRef>
          </c:yVal>
          <c:smooth val="0"/>
        </c:ser>
        <c:ser>
          <c:idx val="8"/>
          <c:order val="17"/>
          <c:tx>
            <c:v>lato2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goniometrica'!$AW$77:$AW$88</c:f>
              <c:numCache/>
            </c:numRef>
          </c:xVal>
          <c:yVal>
            <c:numRef>
              <c:f>'eq goniometrica'!$AX$77:$AX$88</c:f>
              <c:numCache/>
            </c:numRef>
          </c:yVal>
          <c:smooth val="0"/>
        </c:ser>
        <c:ser>
          <c:idx val="12"/>
          <c:order val="18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1"/>
            <c:spPr>
              <a:ln w="25400">
                <a:solidFill>
                  <a:srgbClr val="0000FF"/>
                </a:solidFill>
              </a:ln>
            </c:spPr>
            <c:marker>
              <c:symbol val="triangle"/>
              <c:size val="7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'eq goniometrica'!$AM$11:$AM$172</c:f>
              <c:numCache/>
            </c:numRef>
          </c:xVal>
          <c:yVal>
            <c:numRef>
              <c:f>'eq goniometrica'!$AN$11:$AN$172</c:f>
              <c:numCache/>
            </c:numRef>
          </c:yVal>
          <c:smooth val="0"/>
        </c:ser>
        <c:ser>
          <c:idx val="13"/>
          <c:order val="19"/>
          <c:tx>
            <c:v>secangolo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triangle"/>
              <c:size val="6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'eq goniometrica'!$Y$7:$Y$60</c:f>
              <c:numCache/>
            </c:numRef>
          </c:xVal>
          <c:yVal>
            <c:numRef>
              <c:f>'eq goniometrica'!$Z$7:$Z$60</c:f>
              <c:numCache/>
            </c:numRef>
          </c:yVal>
          <c:smooth val="0"/>
        </c:ser>
        <c:ser>
          <c:idx val="14"/>
          <c:order val="20"/>
          <c:tx>
            <c:v>cfr2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 goniometrica'!$AA$7:$AA$56</c:f>
              <c:numCache/>
            </c:numRef>
          </c:xVal>
          <c:yVal>
            <c:numRef>
              <c:f>'eq goniometrica'!$AB$7:$AB$56</c:f>
              <c:numCache/>
            </c:numRef>
          </c:yVal>
          <c:smooth val="0"/>
        </c:ser>
        <c:ser>
          <c:idx val="19"/>
          <c:order val="21"/>
          <c:tx>
            <c:v>cfr3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5"/>
            <c:spPr>
              <a:ln w="25400">
                <a:solidFill>
                  <a:srgbClr val="FF0000"/>
                </a:solidFill>
              </a:ln>
            </c:spPr>
            <c:marker>
              <c:symbol val="triangle"/>
              <c:size val="6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'eq goniometrica'!$AC$7:$AC$173</c:f>
              <c:numCache/>
            </c:numRef>
          </c:xVal>
          <c:yVal>
            <c:numRef>
              <c:f>'eq goniometrica'!$AD$7:$AD$173</c:f>
              <c:numCache/>
            </c:numRef>
          </c:yVal>
          <c:smooth val="0"/>
        </c:ser>
        <c:ser>
          <c:idx val="15"/>
          <c:order val="22"/>
          <c:tx>
            <c:v>P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'eq goniometrica'!$AZ$77:$AZ$78</c:f>
              <c:numCache/>
            </c:numRef>
          </c:xVal>
          <c:yVal>
            <c:numRef>
              <c:f>'eq goniometrica'!$BA$77:$BA$78</c:f>
              <c:numCache/>
            </c:numRef>
          </c:yVal>
          <c:smooth val="0"/>
        </c:ser>
        <c:ser>
          <c:idx val="22"/>
          <c:order val="23"/>
          <c:tx>
            <c:v>P'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'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'eq goniometrica'!$BB$77:$BB$78</c:f>
              <c:numCache/>
            </c:numRef>
          </c:xVal>
          <c:yVal>
            <c:numRef>
              <c:f>'eq goniometrica'!$BA$77:$BA$78</c:f>
              <c:numCache/>
            </c:numRef>
          </c:yVal>
          <c:smooth val="0"/>
        </c:ser>
        <c:axId val="13879798"/>
        <c:axId val="57809319"/>
      </c:scatterChart>
      <c:valAx>
        <c:axId val="13879798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9319"/>
        <c:crosses val="autoZero"/>
        <c:crossBetween val="midCat"/>
        <c:dispUnits/>
        <c:majorUnit val="0.2"/>
      </c:valAx>
      <c:valAx>
        <c:axId val="57809319"/>
        <c:scaling>
          <c:orientation val="minMax"/>
          <c:max val="1.2"/>
          <c:min val="-1.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79798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0.4095</cdr:y>
    </cdr:from>
    <cdr:to>
      <cdr:x>0.21275</cdr:x>
      <cdr:y>0.4745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971550"/>
          <a:ext cx="2667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-2p</a:t>
          </a:r>
        </a:p>
      </cdr:txBody>
    </cdr:sp>
  </cdr:relSizeAnchor>
  <cdr:relSizeAnchor xmlns:cdr="http://schemas.openxmlformats.org/drawingml/2006/chartDrawing">
    <cdr:from>
      <cdr:x>0.61125</cdr:x>
      <cdr:y>0.41125</cdr:y>
    </cdr:from>
    <cdr:to>
      <cdr:x>0.659</cdr:x>
      <cdr:y>0.4745</cdr:y>
    </cdr:to>
    <cdr:sp>
      <cdr:nvSpPr>
        <cdr:cNvPr id="2" name="Text Box 2"/>
        <cdr:cNvSpPr txBox="1">
          <a:spLocks noChangeArrowheads="1"/>
        </cdr:cNvSpPr>
      </cdr:nvSpPr>
      <cdr:spPr>
        <a:xfrm>
          <a:off x="2085975" y="981075"/>
          <a:ext cx="1619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</a:t>
          </a:r>
        </a:p>
      </cdr:txBody>
    </cdr:sp>
  </cdr:relSizeAnchor>
  <cdr:relSizeAnchor xmlns:cdr="http://schemas.openxmlformats.org/drawingml/2006/chartDrawing">
    <cdr:from>
      <cdr:x>0.806</cdr:x>
      <cdr:y>0.42825</cdr:y>
    </cdr:from>
    <cdr:to>
      <cdr:x>0.8665</cdr:x>
      <cdr:y>0.4885</cdr:y>
    </cdr:to>
    <cdr:sp>
      <cdr:nvSpPr>
        <cdr:cNvPr id="3" name="Text Box 3"/>
        <cdr:cNvSpPr txBox="1">
          <a:spLocks noChangeArrowheads="1"/>
        </cdr:cNvSpPr>
      </cdr:nvSpPr>
      <cdr:spPr>
        <a:xfrm>
          <a:off x="2752725" y="1019175"/>
          <a:ext cx="2095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76200</xdr:colOff>
      <xdr:row>39</xdr:row>
      <xdr:rowOff>76200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362450" y="655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76200</xdr:colOff>
      <xdr:row>8</xdr:row>
      <xdr:rowOff>114300</xdr:rowOff>
    </xdr:from>
    <xdr:to>
      <xdr:col>15</xdr:col>
      <xdr:colOff>295275</xdr:colOff>
      <xdr:row>9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200650" y="1609725"/>
          <a:ext cx="219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9</xdr:row>
      <xdr:rowOff>28575</xdr:rowOff>
    </xdr:from>
    <xdr:to>
      <xdr:col>16</xdr:col>
      <xdr:colOff>95250</xdr:colOff>
      <xdr:row>23</xdr:row>
      <xdr:rowOff>142875</xdr:rowOff>
    </xdr:to>
    <xdr:graphicFrame>
      <xdr:nvGraphicFramePr>
        <xdr:cNvPr id="3" name="Chart 12"/>
        <xdr:cNvGraphicFramePr/>
      </xdr:nvGraphicFramePr>
      <xdr:xfrm>
        <a:off x="2743200" y="1638300"/>
        <a:ext cx="3419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0.504</cdr:y>
    </cdr:from>
    <cdr:to>
      <cdr:x>0.58475</cdr:x>
      <cdr:y>0.559</cdr:y>
    </cdr:to>
    <cdr:sp>
      <cdr:nvSpPr>
        <cdr:cNvPr id="1" name="Text Box 1"/>
        <cdr:cNvSpPr txBox="1">
          <a:spLocks noChangeArrowheads="1"/>
        </cdr:cNvSpPr>
      </cdr:nvSpPr>
      <cdr:spPr>
        <a:xfrm>
          <a:off x="1419225" y="1343025"/>
          <a:ext cx="2190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-0.8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28575</xdr:rowOff>
    </xdr:from>
    <xdr:to>
      <xdr:col>15</xdr:col>
      <xdr:colOff>285750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3314700" y="1390650"/>
        <a:ext cx="28194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76200</xdr:colOff>
      <xdr:row>39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019675" y="646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76200</xdr:colOff>
      <xdr:row>8</xdr:row>
      <xdr:rowOff>161925</xdr:rowOff>
    </xdr:from>
    <xdr:to>
      <xdr:col>15</xdr:col>
      <xdr:colOff>295275</xdr:colOff>
      <xdr:row>9</xdr:row>
      <xdr:rowOff>38100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924550" y="1524000"/>
          <a:ext cx="219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d_1qua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sf"/>
      <sheetName val="riduz"/>
    </sheetNames>
    <definedNames>
      <definedName name="cancell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BH350"/>
  <sheetViews>
    <sheetView showGridLines="0" zoomScalePageLayoutView="0" workbookViewId="0" topLeftCell="A4">
      <selection activeCell="J34" sqref="J34"/>
    </sheetView>
  </sheetViews>
  <sheetFormatPr defaultColWidth="9.140625" defaultRowHeight="12.75"/>
  <cols>
    <col min="1" max="1" width="2.28125" style="0" customWidth="1"/>
    <col min="2" max="2" width="8.00390625" style="0" customWidth="1"/>
    <col min="3" max="3" width="2.8515625" style="0" customWidth="1"/>
    <col min="4" max="4" width="8.421875" style="0" customWidth="1"/>
    <col min="5" max="5" width="4.00390625" style="0" customWidth="1"/>
    <col min="6" max="6" width="7.140625" style="0" customWidth="1"/>
    <col min="7" max="7" width="4.140625" style="0" customWidth="1"/>
    <col min="8" max="8" width="5.8515625" style="0" customWidth="1"/>
    <col min="9" max="9" width="5.421875" style="0" customWidth="1"/>
    <col min="10" max="10" width="9.28125" style="0" customWidth="1"/>
    <col min="11" max="11" width="9.140625" style="0" hidden="1" customWidth="1"/>
    <col min="12" max="12" width="9.57421875" style="0" hidden="1" customWidth="1"/>
    <col min="13" max="13" width="6.8515625" style="0" customWidth="1"/>
    <col min="14" max="14" width="5.8515625" style="0" customWidth="1"/>
    <col min="15" max="15" width="6.7109375" style="0" customWidth="1"/>
    <col min="16" max="16" width="14.140625" style="0" customWidth="1"/>
    <col min="17" max="17" width="10.28125" style="0" bestFit="1" customWidth="1"/>
    <col min="18" max="18" width="14.7109375" style="0" bestFit="1" customWidth="1"/>
    <col min="19" max="19" width="14.8515625" style="0" bestFit="1" customWidth="1"/>
    <col min="20" max="20" width="11.28125" style="0" bestFit="1" customWidth="1"/>
    <col min="21" max="21" width="9.57421875" style="0" bestFit="1" customWidth="1"/>
    <col min="22" max="23" width="8.7109375" style="0" customWidth="1"/>
    <col min="24" max="24" width="10.28125" style="0" bestFit="1" customWidth="1"/>
    <col min="25" max="25" width="15.421875" style="0" customWidth="1"/>
    <col min="26" max="26" width="14.421875" style="0" bestFit="1" customWidth="1"/>
    <col min="27" max="27" width="16.7109375" style="0" bestFit="1" customWidth="1"/>
    <col min="28" max="28" width="10.421875" style="0" bestFit="1" customWidth="1"/>
    <col min="29" max="29" width="10.8515625" style="0" customWidth="1"/>
    <col min="30" max="30" width="10.28125" style="0" bestFit="1" customWidth="1"/>
    <col min="39" max="39" width="14.8515625" style="0" bestFit="1" customWidth="1"/>
    <col min="40" max="40" width="9.7109375" style="0" bestFit="1" customWidth="1"/>
    <col min="45" max="45" width="14.57421875" style="0" bestFit="1" customWidth="1"/>
    <col min="46" max="50" width="9.7109375" style="0" bestFit="1" customWidth="1"/>
    <col min="52" max="52" width="14.8515625" style="0" bestFit="1" customWidth="1"/>
    <col min="53" max="53" width="9.7109375" style="0" bestFit="1" customWidth="1"/>
    <col min="54" max="54" width="14.8515625" style="0" bestFit="1" customWidth="1"/>
    <col min="55" max="55" width="14.421875" style="0" bestFit="1" customWidth="1"/>
  </cols>
  <sheetData>
    <row r="1" spans="1:21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43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0.75" customHeight="1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14"/>
      <c r="AN4" s="8"/>
      <c r="AO4" s="8"/>
      <c r="AP4" s="8"/>
      <c r="AQ4" s="8"/>
    </row>
    <row r="5" spans="1:43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15"/>
      <c r="X5" s="15"/>
      <c r="Y5" s="15"/>
      <c r="Z5" s="15"/>
      <c r="AA5" s="1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14"/>
      <c r="AN5" s="8"/>
      <c r="AO5" s="8"/>
      <c r="AP5" s="8"/>
      <c r="AQ5" s="8"/>
    </row>
    <row r="6" spans="1:43" ht="27" customHeight="1">
      <c r="A6" s="7"/>
      <c r="B6" s="70" t="s">
        <v>65</v>
      </c>
      <c r="C6" s="9"/>
      <c r="D6" s="9"/>
      <c r="E6" s="9"/>
      <c r="F6" s="9"/>
      <c r="G6" s="9"/>
      <c r="H6" s="9"/>
      <c r="I6" s="10"/>
      <c r="J6" s="10"/>
      <c r="M6" s="7"/>
      <c r="N6" s="7"/>
      <c r="O6" s="7"/>
      <c r="P6" s="7"/>
      <c r="Q6" s="7"/>
      <c r="R6" s="7"/>
      <c r="S6" s="7"/>
      <c r="T6" s="7"/>
      <c r="U6" s="7"/>
      <c r="V6" s="8"/>
      <c r="W6" s="15"/>
      <c r="X6" s="15"/>
      <c r="Y6" s="15"/>
      <c r="Z6" s="15"/>
      <c r="AA6" s="15"/>
      <c r="AB6" s="15"/>
      <c r="AC6" s="15"/>
      <c r="AD6" s="15"/>
      <c r="AE6" s="8"/>
      <c r="AF6" s="8"/>
      <c r="AG6" s="8"/>
      <c r="AH6" s="8"/>
      <c r="AI6" s="8"/>
      <c r="AJ6" s="8"/>
      <c r="AK6" s="8"/>
      <c r="AL6" s="8"/>
      <c r="AM6" s="14"/>
      <c r="AN6" s="8"/>
      <c r="AO6" s="8"/>
      <c r="AP6" s="8"/>
      <c r="AQ6" s="8"/>
    </row>
    <row r="7" spans="1:43" ht="16.5" customHeight="1">
      <c r="A7" s="7"/>
      <c r="B7" s="105" t="str">
        <f>CONCATENATE("significa stabilire i valori di tutti gli angoli che hanno il coseno =",O8,"                                                                                        Ricaviamo graficamente le soluzioni dell'equazione percorrendo  le fasi seguenti")</f>
        <v>significa stabilire i valori di tutti gli angoli che hanno il coseno =-0,5                                                                                        Ricaviamo graficamente le soluzioni dell'equazione percorrendo  le fasi seguenti</v>
      </c>
      <c r="C7" s="106"/>
      <c r="D7" s="106"/>
      <c r="E7" s="106"/>
      <c r="F7" s="106"/>
      <c r="G7" s="106"/>
      <c r="H7" s="106"/>
      <c r="I7" s="94"/>
      <c r="J7" s="9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15"/>
      <c r="X7" s="15"/>
      <c r="Y7" s="15"/>
      <c r="Z7" s="15"/>
      <c r="AA7" s="15"/>
      <c r="AB7" s="15"/>
      <c r="AC7" s="15"/>
      <c r="AD7" s="15"/>
      <c r="AE7" s="8"/>
      <c r="AF7" s="8"/>
      <c r="AG7" s="8"/>
      <c r="AH7" s="8"/>
      <c r="AI7" s="8"/>
      <c r="AJ7" s="8"/>
      <c r="AK7" s="8"/>
      <c r="AL7" s="8"/>
      <c r="AM7" s="14"/>
      <c r="AN7" s="8"/>
      <c r="AO7" s="8"/>
      <c r="AP7" s="8"/>
      <c r="AQ7" s="8"/>
    </row>
    <row r="8" spans="1:44" ht="23.25" customHeight="1">
      <c r="A8" s="7"/>
      <c r="B8" s="106"/>
      <c r="C8" s="106"/>
      <c r="D8" s="106"/>
      <c r="E8" s="106"/>
      <c r="F8" s="106"/>
      <c r="G8" s="106"/>
      <c r="H8" s="106"/>
      <c r="I8" s="94"/>
      <c r="J8" s="94"/>
      <c r="K8" s="7"/>
      <c r="L8" s="7"/>
      <c r="M8" s="11" t="s">
        <v>62</v>
      </c>
      <c r="N8" s="12" t="s">
        <v>48</v>
      </c>
      <c r="O8" s="69">
        <v>-0.5</v>
      </c>
      <c r="P8" s="7"/>
      <c r="Q8" s="7"/>
      <c r="R8" s="7"/>
      <c r="S8" s="7"/>
      <c r="T8" s="7"/>
      <c r="U8" s="7"/>
      <c r="V8" s="8"/>
      <c r="W8" s="15"/>
      <c r="X8" s="15"/>
      <c r="Y8" s="15"/>
      <c r="Z8" s="15"/>
      <c r="AA8" s="15"/>
      <c r="AB8" s="15"/>
      <c r="AC8" s="15"/>
      <c r="AD8" s="15"/>
      <c r="AE8" s="8"/>
      <c r="AF8" s="8"/>
      <c r="AG8" s="8"/>
      <c r="AH8" s="8"/>
      <c r="AI8" s="15"/>
      <c r="AJ8" s="15"/>
      <c r="AK8" s="15"/>
      <c r="AL8" s="15"/>
      <c r="AM8" s="16"/>
      <c r="AN8" s="15"/>
      <c r="AO8" s="15"/>
      <c r="AP8" s="15"/>
      <c r="AQ8" s="15"/>
      <c r="AR8" s="15"/>
    </row>
    <row r="9" spans="1:44" ht="9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  <c r="W9" s="15"/>
      <c r="X9" s="15"/>
      <c r="Y9" s="15"/>
      <c r="Z9" s="15"/>
      <c r="AA9" s="15"/>
      <c r="AB9" s="15"/>
      <c r="AC9" s="15"/>
      <c r="AD9" s="15"/>
      <c r="AE9" s="8"/>
      <c r="AF9" s="8"/>
      <c r="AG9" s="8"/>
      <c r="AH9" s="8"/>
      <c r="AI9" s="15"/>
      <c r="AJ9" s="15"/>
      <c r="AK9" s="15"/>
      <c r="AL9" s="15"/>
      <c r="AM9" s="17"/>
      <c r="AN9" s="15"/>
      <c r="AO9" s="15"/>
      <c r="AP9" s="15"/>
      <c r="AQ9" s="15"/>
      <c r="AR9" s="15"/>
    </row>
    <row r="10" spans="1:44" ht="12.75">
      <c r="A10" s="95"/>
      <c r="B10" s="95"/>
      <c r="C10" s="18"/>
      <c r="D10" s="97">
        <f>IF(O8="","INSERISCI UN VALORE nella cella gialla",IF(ABS(O8)&gt;1,"l'equazione non ammette soluzione",IF(C65=TRUE,CONCATENATE(B37,F37,),"")))</f>
      </c>
      <c r="E10" s="98"/>
      <c r="F10" s="98"/>
      <c r="G10" s="98"/>
      <c r="H10" s="9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  <c r="W10" s="15"/>
      <c r="X10" s="15"/>
      <c r="Y10" s="15"/>
      <c r="Z10" s="15"/>
      <c r="AA10" s="15"/>
      <c r="AB10" s="15"/>
      <c r="AC10" s="15"/>
      <c r="AD10" s="15"/>
      <c r="AE10" s="8"/>
      <c r="AF10" s="8"/>
      <c r="AG10" s="8"/>
      <c r="AH10" s="8"/>
      <c r="AI10" s="15"/>
      <c r="AJ10" s="15"/>
      <c r="AK10" s="15"/>
      <c r="AL10" s="15"/>
      <c r="AM10" s="17"/>
      <c r="AN10" s="15"/>
      <c r="AO10" s="15"/>
      <c r="AP10" s="15"/>
      <c r="AQ10" s="15"/>
      <c r="AR10" s="15"/>
    </row>
    <row r="11" spans="1:44" ht="12.75">
      <c r="A11" s="103"/>
      <c r="B11" s="96"/>
      <c r="C11" s="18"/>
      <c r="D11" s="100"/>
      <c r="E11" s="101"/>
      <c r="F11" s="101"/>
      <c r="G11" s="101"/>
      <c r="H11" s="102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/>
      <c r="W11" s="15"/>
      <c r="X11" s="15"/>
      <c r="Y11" s="15"/>
      <c r="Z11" s="15"/>
      <c r="AA11" s="15"/>
      <c r="AB11" s="15"/>
      <c r="AC11" s="15"/>
      <c r="AD11" s="15"/>
      <c r="AE11" s="8"/>
      <c r="AF11" s="8"/>
      <c r="AG11" s="8"/>
      <c r="AH11" s="8"/>
      <c r="AI11" s="15"/>
      <c r="AJ11" s="15"/>
      <c r="AK11" s="15"/>
      <c r="AL11" s="15"/>
      <c r="AM11" s="17"/>
      <c r="AN11" s="15"/>
      <c r="AO11" s="15"/>
      <c r="AP11" s="15"/>
      <c r="AQ11" s="15"/>
      <c r="AR11" s="15"/>
    </row>
    <row r="12" spans="1:44" ht="12.75">
      <c r="A12" s="103"/>
      <c r="B12" s="95"/>
      <c r="C12" s="18"/>
      <c r="D12" s="97">
        <f>IF(O8="","",IF(ABS(O8)&gt;1,"",IF(AND(C65=TRUE,C66=TRUE),CONCATENATE(B38,F38),"")))</f>
      </c>
      <c r="E12" s="98"/>
      <c r="F12" s="98"/>
      <c r="G12" s="98"/>
      <c r="H12" s="9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/>
      <c r="W12" s="15"/>
      <c r="X12" s="15"/>
      <c r="Y12" s="15"/>
      <c r="Z12" s="15"/>
      <c r="AA12" s="15"/>
      <c r="AB12" s="15"/>
      <c r="AC12" s="15"/>
      <c r="AD12" s="15"/>
      <c r="AE12" s="8"/>
      <c r="AF12" s="8"/>
      <c r="AG12" s="8"/>
      <c r="AH12" s="8"/>
      <c r="AI12" s="15"/>
      <c r="AJ12" s="15"/>
      <c r="AK12" s="15"/>
      <c r="AL12" s="15"/>
      <c r="AM12" s="16"/>
      <c r="AN12" s="15"/>
      <c r="AO12" s="15"/>
      <c r="AP12" s="15"/>
      <c r="AQ12" s="15"/>
      <c r="AR12" s="15"/>
    </row>
    <row r="13" spans="1:44" ht="12.75">
      <c r="A13" s="103"/>
      <c r="B13" s="96"/>
      <c r="C13" s="18"/>
      <c r="D13" s="100"/>
      <c r="E13" s="101"/>
      <c r="F13" s="101"/>
      <c r="G13" s="101"/>
      <c r="H13" s="10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/>
      <c r="W13" s="15"/>
      <c r="X13" s="15"/>
      <c r="Y13" s="15"/>
      <c r="Z13" s="15"/>
      <c r="AA13" s="15"/>
      <c r="AB13" s="15"/>
      <c r="AC13" s="15"/>
      <c r="AD13" s="15"/>
      <c r="AE13" s="8"/>
      <c r="AF13" s="8"/>
      <c r="AG13" s="8"/>
      <c r="AH13" s="8"/>
      <c r="AI13" s="15"/>
      <c r="AJ13" s="15"/>
      <c r="AK13" s="15"/>
      <c r="AL13" s="15"/>
      <c r="AM13" s="16"/>
      <c r="AN13" s="15"/>
      <c r="AO13" s="15"/>
      <c r="AP13" s="15"/>
      <c r="AQ13" s="15"/>
      <c r="AR13" s="15"/>
    </row>
    <row r="14" spans="1:44" ht="12.75" customHeight="1">
      <c r="A14" s="103"/>
      <c r="B14" s="95"/>
      <c r="C14" s="18"/>
      <c r="D14" s="97">
        <f>IF(O8="","",IF(ABS(O8)&gt;1,"",IF(AND(C65=TRUE,C66=TRUE,C67=TRUE),"determina  le intersezioni fra la cosinusoide e la retta  ","")))</f>
      </c>
      <c r="E14" s="98"/>
      <c r="F14" s="98"/>
      <c r="G14" s="98"/>
      <c r="H14" s="9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8"/>
      <c r="W14" s="15"/>
      <c r="X14" s="15"/>
      <c r="Y14" s="15"/>
      <c r="Z14" s="15"/>
      <c r="AA14" s="15"/>
      <c r="AB14" s="15"/>
      <c r="AC14" s="15"/>
      <c r="AD14" s="15"/>
      <c r="AE14" s="8"/>
      <c r="AF14" s="8"/>
      <c r="AG14" s="8"/>
      <c r="AH14" s="8"/>
      <c r="AI14" s="15"/>
      <c r="AJ14" s="15"/>
      <c r="AK14" s="15"/>
      <c r="AL14" s="15"/>
      <c r="AM14" s="16"/>
      <c r="AN14" s="15"/>
      <c r="AO14" s="15"/>
      <c r="AP14" s="15"/>
      <c r="AQ14" s="15"/>
      <c r="AR14" s="15"/>
    </row>
    <row r="15" spans="1:44" ht="12.75">
      <c r="A15" s="103"/>
      <c r="B15" s="96"/>
      <c r="C15" s="18"/>
      <c r="D15" s="100"/>
      <c r="E15" s="101"/>
      <c r="F15" s="101"/>
      <c r="G15" s="101"/>
      <c r="H15" s="10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  <c r="W15" s="15"/>
      <c r="X15" s="15"/>
      <c r="Y15" s="15"/>
      <c r="Z15" s="15"/>
      <c r="AA15" s="15"/>
      <c r="AB15" s="15"/>
      <c r="AC15" s="15"/>
      <c r="AD15" s="15"/>
      <c r="AE15" s="8"/>
      <c r="AF15" s="8"/>
      <c r="AG15" s="8"/>
      <c r="AH15" s="8"/>
      <c r="AI15" s="15"/>
      <c r="AJ15" s="15"/>
      <c r="AK15" s="15"/>
      <c r="AL15" s="15"/>
      <c r="AM15" s="16"/>
      <c r="AN15" s="15"/>
      <c r="AO15" s="15"/>
      <c r="AP15" s="15"/>
      <c r="AQ15" s="15"/>
      <c r="AR15" s="15"/>
    </row>
    <row r="16" spans="1:44" ht="12.75" customHeight="1">
      <c r="A16" s="103"/>
      <c r="B16" s="95"/>
      <c r="C16" s="18"/>
      <c r="D16" s="97">
        <f>IF(O8="","",IF(ABS(O8)&gt;1,"",IF(AND($C$65=TRUE,$C$66=TRUE,$C$67=TRUE,$C$68=TRUE),"traccia le proiezioni sull'asse delle ascisse","")))</f>
      </c>
      <c r="E16" s="98"/>
      <c r="F16" s="98"/>
      <c r="G16" s="98"/>
      <c r="H16" s="9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/>
      <c r="W16" s="15"/>
      <c r="X16" s="15"/>
      <c r="Y16" s="15"/>
      <c r="Z16" s="15"/>
      <c r="AA16" s="15"/>
      <c r="AB16" s="15"/>
      <c r="AC16" s="15"/>
      <c r="AD16" s="15"/>
      <c r="AE16" s="8"/>
      <c r="AF16" s="8"/>
      <c r="AG16" s="8"/>
      <c r="AH16" s="8"/>
      <c r="AI16" s="15"/>
      <c r="AJ16" s="15"/>
      <c r="AK16" s="15"/>
      <c r="AL16" s="15"/>
      <c r="AM16" s="16"/>
      <c r="AN16" s="15"/>
      <c r="AO16" s="15"/>
      <c r="AP16" s="15"/>
      <c r="AQ16" s="15"/>
      <c r="AR16" s="15"/>
    </row>
    <row r="17" spans="1:44" ht="12.75">
      <c r="A17" s="103"/>
      <c r="B17" s="96"/>
      <c r="C17" s="18"/>
      <c r="D17" s="100"/>
      <c r="E17" s="101"/>
      <c r="F17" s="101"/>
      <c r="G17" s="101"/>
      <c r="H17" s="10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15"/>
      <c r="X17" s="15"/>
      <c r="Y17" s="15"/>
      <c r="Z17" s="15"/>
      <c r="AA17" s="15"/>
      <c r="AB17" s="15"/>
      <c r="AC17" s="15"/>
      <c r="AD17" s="15"/>
      <c r="AE17" s="8"/>
      <c r="AF17" s="8"/>
      <c r="AG17" s="8"/>
      <c r="AH17" s="8"/>
      <c r="AI17" s="15"/>
      <c r="AJ17" s="15"/>
      <c r="AK17" s="15"/>
      <c r="AL17" s="15"/>
      <c r="AM17" s="16"/>
      <c r="AN17" s="15"/>
      <c r="AO17" s="15"/>
      <c r="AP17" s="15"/>
      <c r="AQ17" s="15"/>
      <c r="AR17" s="15"/>
    </row>
    <row r="18" spans="1:44" ht="12.75" customHeight="1">
      <c r="A18" s="103"/>
      <c r="B18" s="95"/>
      <c r="C18" s="18"/>
      <c r="D18" s="97">
        <f>IF(OR(ABS(O8)&gt;1,O8=""),"",IF(AND($C$65=TRUE,$C$66=TRUE,$C$67=TRUE,$C$68=TRUE,C69=TRUE),"le ascisse di tali punti costituiscono le soluzioni dell'equazione ",""))</f>
      </c>
      <c r="E18" s="98"/>
      <c r="F18" s="98"/>
      <c r="G18" s="98"/>
      <c r="H18" s="9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15"/>
      <c r="X18" s="15"/>
      <c r="Y18" s="15"/>
      <c r="Z18" s="15"/>
      <c r="AA18" s="15"/>
      <c r="AB18" s="15"/>
      <c r="AC18" s="15"/>
      <c r="AD18" s="15"/>
      <c r="AE18" s="8"/>
      <c r="AF18" s="8"/>
      <c r="AG18" s="8"/>
      <c r="AH18" s="8"/>
      <c r="AI18" s="15"/>
      <c r="AJ18" s="15"/>
      <c r="AK18" s="15"/>
      <c r="AL18" s="15"/>
      <c r="AM18" s="16"/>
      <c r="AN18" s="15"/>
      <c r="AO18" s="15"/>
      <c r="AP18" s="15"/>
      <c r="AQ18" s="15"/>
      <c r="AR18" s="15"/>
    </row>
    <row r="19" spans="1:44" ht="12.75">
      <c r="A19" s="103"/>
      <c r="B19" s="96"/>
      <c r="C19" s="18"/>
      <c r="D19" s="100"/>
      <c r="E19" s="101"/>
      <c r="F19" s="101"/>
      <c r="G19" s="101"/>
      <c r="H19" s="10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15"/>
      <c r="X19" s="15"/>
      <c r="Y19" s="15"/>
      <c r="Z19" s="15"/>
      <c r="AA19" s="15"/>
      <c r="AB19" s="15"/>
      <c r="AC19" s="15"/>
      <c r="AD19" s="15"/>
      <c r="AE19" s="8"/>
      <c r="AF19" s="8"/>
      <c r="AG19" s="8"/>
      <c r="AH19" s="8"/>
      <c r="AI19" s="15"/>
      <c r="AJ19" s="15"/>
      <c r="AK19" s="15"/>
      <c r="AL19" s="15"/>
      <c r="AM19" s="16"/>
      <c r="AN19" s="15"/>
      <c r="AO19" s="15"/>
      <c r="AP19" s="15"/>
      <c r="AQ19" s="15"/>
      <c r="AR19" s="15"/>
    </row>
    <row r="20" spans="1:44" ht="12.75">
      <c r="A20" s="103"/>
      <c r="B20" s="95"/>
      <c r="C20" s="18"/>
      <c r="D20" s="97">
        <f>IF(O8="","",IF(ABS(O8)&gt;1,"",IF(AND($C$65=TRUE,$C$66=TRUE,$C$67=TRUE,$C$68=TRUE,$C$69=TRUE,$C$70=TRUE),CONCATENATE("mediante la funzione arccos si ha  il valore (2/3)p"," rad."),"")))</f>
      </c>
      <c r="E20" s="98"/>
      <c r="F20" s="98"/>
      <c r="G20" s="98"/>
      <c r="H20" s="99"/>
      <c r="I20" s="7"/>
      <c r="J20" s="1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15"/>
      <c r="X20" s="15"/>
      <c r="Y20" s="15"/>
      <c r="Z20" s="15"/>
      <c r="AA20" s="15"/>
      <c r="AB20" s="15"/>
      <c r="AC20" s="15"/>
      <c r="AD20" s="15"/>
      <c r="AE20" s="8"/>
      <c r="AF20" s="8"/>
      <c r="AG20" s="8"/>
      <c r="AH20" s="8"/>
      <c r="AI20" s="15"/>
      <c r="AJ20" s="15"/>
      <c r="AK20" s="15"/>
      <c r="AL20" s="15"/>
      <c r="AM20" s="16"/>
      <c r="AN20" s="15"/>
      <c r="AO20" s="15"/>
      <c r="AP20" s="15"/>
      <c r="AQ20" s="15"/>
      <c r="AR20" s="15"/>
    </row>
    <row r="21" spans="1:44" ht="12.75">
      <c r="A21" s="103"/>
      <c r="B21" s="96"/>
      <c r="C21" s="20"/>
      <c r="D21" s="100"/>
      <c r="E21" s="101"/>
      <c r="F21" s="101"/>
      <c r="G21" s="101"/>
      <c r="H21" s="102"/>
      <c r="I21" s="7"/>
      <c r="J21" s="7"/>
      <c r="K21" s="7"/>
      <c r="L21" s="7"/>
      <c r="M21" s="7"/>
      <c r="N21" s="21"/>
      <c r="O21" s="21"/>
      <c r="P21" s="21"/>
      <c r="Q21" s="7"/>
      <c r="R21" s="7"/>
      <c r="Y21" s="15"/>
      <c r="Z21" s="15"/>
      <c r="AA21" s="15"/>
      <c r="AB21" s="15"/>
      <c r="AC21" s="15"/>
      <c r="AD21" s="15"/>
      <c r="AE21" s="8"/>
      <c r="AF21" s="8"/>
      <c r="AG21" s="8"/>
      <c r="AH21" s="8"/>
      <c r="AI21" s="15"/>
      <c r="AJ21" s="15"/>
      <c r="AK21" s="15"/>
      <c r="AL21" s="15"/>
      <c r="AM21" s="16"/>
      <c r="AN21" s="15"/>
      <c r="AO21" s="15"/>
      <c r="AP21" s="15"/>
      <c r="AQ21" s="15"/>
      <c r="AR21" s="15"/>
    </row>
    <row r="22" spans="1:44" ht="12.75">
      <c r="A22" s="103"/>
      <c r="B22" s="95"/>
      <c r="C22" s="22"/>
      <c r="D22" s="97">
        <f>IF(O8="","",IF(AND($C$65=TRUE,$C$66=TRUE,$C$67=TRUE,$C$68=TRUE,$C$69=TRUE,$C$70=TRUE,C71=TRUE),IF(ABS(O8)&lt;1,CONCATENATE("oltre al precedente anche il  suo opposto cioè il valore (-2/3)p"," rad. "),IF(O8=1,CONCATENATE("anche il suo opposto cioè ancora ",J68,"rad."),CONCATENATE("anche il suo opposto, cioè ",J68,"rad."))),""))</f>
      </c>
      <c r="E22" s="98"/>
      <c r="F22" s="98"/>
      <c r="G22" s="98"/>
      <c r="H22" s="99"/>
      <c r="I22" s="10"/>
      <c r="J22" s="10"/>
      <c r="K22" s="10"/>
      <c r="L22" s="10"/>
      <c r="M22" s="10"/>
      <c r="N22" s="21"/>
      <c r="O22" s="21"/>
      <c r="P22" s="21"/>
      <c r="Q22" s="7"/>
      <c r="R22" s="7"/>
      <c r="Y22" s="15"/>
      <c r="Z22" s="15"/>
      <c r="AA22" s="15"/>
      <c r="AB22" s="15"/>
      <c r="AC22" s="15"/>
      <c r="AD22" s="15"/>
      <c r="AE22" s="15"/>
      <c r="AF22" s="15"/>
      <c r="AG22" s="15"/>
      <c r="AH22" s="8"/>
      <c r="AI22" s="15"/>
      <c r="AJ22" s="15"/>
      <c r="AK22" s="15"/>
      <c r="AL22" s="15"/>
      <c r="AM22" s="16"/>
      <c r="AN22" s="15"/>
      <c r="AO22" s="15"/>
      <c r="AP22" s="15"/>
      <c r="AQ22" s="15"/>
      <c r="AR22" s="15"/>
    </row>
    <row r="23" spans="1:44" ht="13.5" customHeight="1">
      <c r="A23" s="104"/>
      <c r="B23" s="96"/>
      <c r="C23" s="23"/>
      <c r="D23" s="100"/>
      <c r="E23" s="101"/>
      <c r="F23" s="101"/>
      <c r="G23" s="101"/>
      <c r="H23" s="102"/>
      <c r="I23" s="10"/>
      <c r="J23" s="10"/>
      <c r="K23" s="10"/>
      <c r="L23" s="10"/>
      <c r="M23" s="10"/>
      <c r="N23" s="21"/>
      <c r="O23" s="21"/>
      <c r="P23" s="21"/>
      <c r="Q23" s="7"/>
      <c r="R23" s="7"/>
      <c r="Y23" s="15"/>
      <c r="Z23" s="15"/>
      <c r="AA23" s="15"/>
      <c r="AB23" s="15"/>
      <c r="AC23" s="15"/>
      <c r="AD23" s="15"/>
      <c r="AE23" s="15"/>
      <c r="AF23" s="15"/>
      <c r="AG23" s="15"/>
      <c r="AH23" s="8"/>
      <c r="AI23" s="15"/>
      <c r="AJ23" s="15"/>
      <c r="AK23" s="15"/>
      <c r="AL23" s="15"/>
      <c r="AM23" s="16"/>
      <c r="AN23" s="15"/>
      <c r="AO23" s="15"/>
      <c r="AP23" s="15"/>
      <c r="AQ23" s="15"/>
      <c r="AR23" s="15"/>
    </row>
    <row r="24" spans="1:44" ht="12.75">
      <c r="A24" s="10"/>
      <c r="B24" s="10"/>
      <c r="C24" s="10"/>
      <c r="D24" s="92">
        <f>IF(AND(O8=-1,$C$65=TRUE,$C$66=TRUE,$C$67=TRUE,$C$68=TRUE,$C$69=TRUE,$C$70=TRUE,C71=TRUE),CONCATENATE("l'angolo  proprio che soddisfa l 'equazione misura                            x= ",J67," +",J65," (rad.)"),IF(AND(O8=1,$C$65=TRUE,$C$66=TRUE,$C$67=TRUE,$C$68=TRUE,$C$69=TRUE,$C$70=TRUE,C71=TRUE),CONCATENATE("l'angolo  proprio che soddisfa l 'equazione misura                              ",J67," +",J65," (rad.)"),IF(ABS(O8)&gt;1,"",IF(AND($C$65=TRUE,$C$66=TRUE,$C$67=TRUE,$C$68=TRUE,$C$69=TRUE,$C$70=TRUE,C71=TRUE),CONCATENATE("le soluzioni dell'equazione sono   x= ","(2/3)p"," +",J65,"(rad.)","      e      x=","(-2/3)p","+",J65," (rad.)"),""))))</f>
      </c>
      <c r="E24" s="93"/>
      <c r="F24" s="93"/>
      <c r="G24" s="93"/>
      <c r="H24" s="93"/>
      <c r="I24" s="24"/>
      <c r="J24" s="24"/>
      <c r="K24" s="24"/>
      <c r="L24" s="10"/>
      <c r="M24" s="10"/>
      <c r="N24" s="21"/>
      <c r="O24" s="21"/>
      <c r="P24" s="21"/>
      <c r="Q24" s="7"/>
      <c r="R24" s="7"/>
      <c r="Y24" s="15"/>
      <c r="Z24" s="15"/>
      <c r="AA24" s="15"/>
      <c r="AB24" s="15"/>
      <c r="AC24" s="15"/>
      <c r="AD24" s="15"/>
      <c r="AE24" s="15"/>
      <c r="AF24" s="15"/>
      <c r="AG24" s="15"/>
      <c r="AH24" s="8"/>
      <c r="AI24" s="15"/>
      <c r="AJ24" s="15"/>
      <c r="AK24" s="15"/>
      <c r="AL24" s="15"/>
      <c r="AM24" s="16"/>
      <c r="AN24" s="15"/>
      <c r="AO24" s="15"/>
      <c r="AP24" s="15"/>
      <c r="AQ24" s="15"/>
      <c r="AR24" s="15"/>
    </row>
    <row r="25" spans="1:44" ht="12.75">
      <c r="A25" s="10"/>
      <c r="B25" s="10"/>
      <c r="C25" s="10"/>
      <c r="D25" s="94"/>
      <c r="E25" s="94"/>
      <c r="F25" s="94"/>
      <c r="G25" s="94"/>
      <c r="H25" s="94"/>
      <c r="I25" s="10"/>
      <c r="J25" s="10"/>
      <c r="K25" s="10" t="s">
        <v>0</v>
      </c>
      <c r="L25" s="10"/>
      <c r="M25" s="10"/>
      <c r="N25" s="21"/>
      <c r="O25" s="21"/>
      <c r="P25" s="21"/>
      <c r="Q25" s="7"/>
      <c r="R25" s="7"/>
      <c r="Y25" s="15"/>
      <c r="Z25" s="15"/>
      <c r="AA25" s="15"/>
      <c r="AB25" s="15"/>
      <c r="AC25" s="15"/>
      <c r="AD25" s="15"/>
      <c r="AE25" s="15"/>
      <c r="AF25" s="15"/>
      <c r="AG25" s="15"/>
      <c r="AH25" s="8"/>
      <c r="AI25" s="15"/>
      <c r="AJ25" s="15"/>
      <c r="AK25" s="15"/>
      <c r="AL25" s="15"/>
      <c r="AM25" s="16"/>
      <c r="AN25" s="15"/>
      <c r="AO25" s="15"/>
      <c r="AP25" s="15"/>
      <c r="AQ25" s="15"/>
      <c r="AR25" s="15"/>
    </row>
    <row r="26" spans="1:44" ht="12.75">
      <c r="A26" s="10"/>
      <c r="B26" s="10"/>
      <c r="C26" s="10"/>
      <c r="D26" s="94"/>
      <c r="E26" s="94"/>
      <c r="F26" s="94"/>
      <c r="G26" s="94"/>
      <c r="H26" s="94"/>
      <c r="I26" s="10"/>
      <c r="J26" s="10"/>
      <c r="K26" s="10" t="s">
        <v>0</v>
      </c>
      <c r="L26" s="10"/>
      <c r="M26" s="10"/>
      <c r="N26" s="21"/>
      <c r="O26" s="21"/>
      <c r="P26" s="21"/>
      <c r="Q26" s="7"/>
      <c r="R26" s="7"/>
      <c r="Y26" s="15"/>
      <c r="Z26" s="15"/>
      <c r="AA26" s="15"/>
      <c r="AB26" s="15"/>
      <c r="AC26" s="15"/>
      <c r="AD26" s="15"/>
      <c r="AE26" s="15"/>
      <c r="AF26" s="15"/>
      <c r="AG26" s="15"/>
      <c r="AH26" s="8"/>
      <c r="AI26" s="15"/>
      <c r="AJ26" s="15"/>
      <c r="AK26" s="15"/>
      <c r="AL26" s="15"/>
      <c r="AM26" s="16"/>
      <c r="AN26" s="15"/>
      <c r="AO26" s="15"/>
      <c r="AP26" s="15"/>
      <c r="AQ26" s="15"/>
      <c r="AR26" s="15"/>
    </row>
    <row r="27" spans="1:44" ht="12.75">
      <c r="A27" s="10"/>
      <c r="B27" s="10"/>
      <c r="C27" s="10"/>
      <c r="D27" s="7"/>
      <c r="E27" s="7"/>
      <c r="F27" s="7"/>
      <c r="G27" s="7"/>
      <c r="H27" s="7"/>
      <c r="I27" s="10"/>
      <c r="J27" s="10"/>
      <c r="K27" s="10"/>
      <c r="L27" s="10"/>
      <c r="M27" s="10"/>
      <c r="N27" s="21"/>
      <c r="O27" s="21"/>
      <c r="P27" s="21"/>
      <c r="Q27" s="7"/>
      <c r="R27" s="7"/>
      <c r="Y27" s="15"/>
      <c r="Z27" s="15"/>
      <c r="AA27" s="15"/>
      <c r="AB27" s="15"/>
      <c r="AC27" s="15"/>
      <c r="AD27" s="15"/>
      <c r="AE27" s="15"/>
      <c r="AF27" s="15"/>
      <c r="AG27" s="15"/>
      <c r="AH27" s="8"/>
      <c r="AI27" s="15"/>
      <c r="AJ27" s="15"/>
      <c r="AK27" s="15"/>
      <c r="AL27" s="15"/>
      <c r="AM27" s="16"/>
      <c r="AN27" s="15"/>
      <c r="AO27" s="15"/>
      <c r="AP27" s="15"/>
      <c r="AQ27" s="15"/>
      <c r="AR27" s="15"/>
    </row>
    <row r="28" spans="1:44" ht="12.75">
      <c r="A28" s="10"/>
      <c r="B28" s="10"/>
      <c r="C28" s="10"/>
      <c r="D28" s="25"/>
      <c r="E28" s="25"/>
      <c r="F28" s="25"/>
      <c r="G28" s="25"/>
      <c r="H28" s="25"/>
      <c r="I28" s="10"/>
      <c r="J28" s="10"/>
      <c r="K28" s="10"/>
      <c r="L28" s="10"/>
      <c r="M28" s="10"/>
      <c r="N28" s="21"/>
      <c r="O28" s="21"/>
      <c r="P28" s="21"/>
      <c r="Q28" s="7"/>
      <c r="R28" s="7"/>
      <c r="Y28" s="15"/>
      <c r="Z28" s="15"/>
      <c r="AA28" s="15"/>
      <c r="AB28" s="15"/>
      <c r="AC28" s="15"/>
      <c r="AD28" s="15"/>
      <c r="AE28" s="15"/>
      <c r="AF28" s="15"/>
      <c r="AG28" s="15"/>
      <c r="AH28" s="8"/>
      <c r="AI28" s="15"/>
      <c r="AJ28" s="15"/>
      <c r="AK28" s="15"/>
      <c r="AL28" s="15"/>
      <c r="AM28" s="16"/>
      <c r="AN28" s="15"/>
      <c r="AO28" s="15"/>
      <c r="AP28" s="15"/>
      <c r="AQ28" s="15"/>
      <c r="AR28" s="15"/>
    </row>
    <row r="29" spans="1:44" ht="12.75">
      <c r="A29" s="10"/>
      <c r="B29" s="1"/>
      <c r="C29" s="10"/>
      <c r="D29" s="25"/>
      <c r="E29" s="25"/>
      <c r="F29" s="25"/>
      <c r="G29" s="25"/>
      <c r="H29" s="25"/>
      <c r="I29" s="10"/>
      <c r="J29" s="10"/>
      <c r="K29" s="10"/>
      <c r="L29" s="10"/>
      <c r="M29" s="10"/>
      <c r="N29" s="21"/>
      <c r="O29" s="21"/>
      <c r="P29" s="21"/>
      <c r="Q29" s="7"/>
      <c r="R29" s="7"/>
      <c r="Y29" s="15"/>
      <c r="Z29" s="15"/>
      <c r="AA29" s="15"/>
      <c r="AB29" s="15"/>
      <c r="AC29" s="15"/>
      <c r="AD29" s="15"/>
      <c r="AE29" s="15"/>
      <c r="AF29" s="15"/>
      <c r="AG29" s="15"/>
      <c r="AH29" s="8"/>
      <c r="AI29" s="15"/>
      <c r="AJ29" s="15"/>
      <c r="AK29" s="15"/>
      <c r="AL29" s="15"/>
      <c r="AM29" s="16"/>
      <c r="AN29" s="15"/>
      <c r="AO29" s="15"/>
      <c r="AP29" s="15"/>
      <c r="AQ29" s="15"/>
      <c r="AR29" s="15"/>
    </row>
    <row r="30" spans="1:60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1"/>
      <c r="O30" s="21"/>
      <c r="P30" s="21"/>
      <c r="Q30" s="7"/>
      <c r="R30" s="7"/>
      <c r="Y30" s="15"/>
      <c r="Z30" s="15"/>
      <c r="AA30" s="15"/>
      <c r="AB30" s="15"/>
      <c r="AC30" s="15"/>
      <c r="AD30" s="15"/>
      <c r="AE30" s="15"/>
      <c r="AF30" s="15"/>
      <c r="AG30" s="15"/>
      <c r="AH30" s="8"/>
      <c r="AI30" s="15"/>
      <c r="AJ30" s="15"/>
      <c r="AK30" s="15"/>
      <c r="AL30" s="15"/>
      <c r="AM30" s="16"/>
      <c r="AN30" s="15"/>
      <c r="AO30" s="15"/>
      <c r="AP30" s="15"/>
      <c r="AQ30" s="15"/>
      <c r="AR30" s="15"/>
      <c r="BH30" s="8"/>
    </row>
    <row r="31" spans="1:44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1"/>
      <c r="O31" s="21"/>
      <c r="P31" s="21"/>
      <c r="Q31" s="7"/>
      <c r="R31" s="7"/>
      <c r="Y31" s="15"/>
      <c r="Z31" s="15"/>
      <c r="AA31" s="15"/>
      <c r="AB31" s="15"/>
      <c r="AC31" s="15"/>
      <c r="AD31" s="15"/>
      <c r="AE31" s="15"/>
      <c r="AF31" s="15"/>
      <c r="AG31" s="15"/>
      <c r="AH31" s="8"/>
      <c r="AI31" s="15"/>
      <c r="AJ31" s="15"/>
      <c r="AK31" s="15"/>
      <c r="AL31" s="15"/>
      <c r="AM31" s="16"/>
      <c r="AN31" s="15"/>
      <c r="AO31" s="15"/>
      <c r="AP31" s="15"/>
      <c r="AQ31" s="15"/>
      <c r="AR31" s="15"/>
    </row>
    <row r="32" spans="1:44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1"/>
      <c r="O32" s="21"/>
      <c r="P32" s="21"/>
      <c r="Q32" s="26"/>
      <c r="Y32" s="15"/>
      <c r="Z32" s="15"/>
      <c r="AA32" s="15"/>
      <c r="AB32" s="15"/>
      <c r="AC32" s="15"/>
      <c r="AD32" s="15"/>
      <c r="AE32" s="15"/>
      <c r="AF32" s="15"/>
      <c r="AG32" s="15"/>
      <c r="AH32" s="8"/>
      <c r="AI32" s="15"/>
      <c r="AJ32" s="15"/>
      <c r="AK32" s="15"/>
      <c r="AL32" s="15"/>
      <c r="AM32" s="16"/>
      <c r="AN32" s="15"/>
      <c r="AO32" s="15"/>
      <c r="AP32" s="15"/>
      <c r="AQ32" s="15"/>
      <c r="AR32" s="15"/>
    </row>
    <row r="33" spans="1:44" ht="12.75">
      <c r="A33" s="7"/>
      <c r="B33" s="7"/>
      <c r="C33" s="7"/>
      <c r="D33" s="7"/>
      <c r="E33" s="7"/>
      <c r="F33" s="7"/>
      <c r="G33" s="7"/>
      <c r="H33" s="7"/>
      <c r="I33" s="10"/>
      <c r="J33" s="10"/>
      <c r="K33" s="10"/>
      <c r="L33" s="10"/>
      <c r="M33" s="10"/>
      <c r="N33" s="21"/>
      <c r="O33" s="21"/>
      <c r="P33" s="21"/>
      <c r="Q33" s="26"/>
      <c r="Y33" s="15"/>
      <c r="Z33" s="15"/>
      <c r="AA33" s="15"/>
      <c r="AB33" s="15"/>
      <c r="AC33" s="15"/>
      <c r="AD33" s="15"/>
      <c r="AE33" s="15"/>
      <c r="AF33" s="15"/>
      <c r="AG33" s="15"/>
      <c r="AH33" s="8"/>
      <c r="AI33" s="15"/>
      <c r="AJ33" s="15"/>
      <c r="AK33" s="15"/>
      <c r="AL33" s="15"/>
      <c r="AM33" s="16"/>
      <c r="AN33" s="15"/>
      <c r="AO33" s="15"/>
      <c r="AP33" s="15"/>
      <c r="AQ33" s="15"/>
      <c r="AR33" s="15"/>
    </row>
    <row r="34" spans="1:44" ht="12.75">
      <c r="A34" s="7"/>
      <c r="B34" s="7"/>
      <c r="C34" s="7"/>
      <c r="D34" s="7"/>
      <c r="E34" s="7"/>
      <c r="F34" s="7"/>
      <c r="G34" s="7"/>
      <c r="H34" s="7"/>
      <c r="I34" s="10"/>
      <c r="J34" s="10"/>
      <c r="K34" s="10"/>
      <c r="L34" s="10"/>
      <c r="M34" s="10"/>
      <c r="N34" s="10"/>
      <c r="O34" s="7"/>
      <c r="P34" s="7"/>
      <c r="Y34" s="15"/>
      <c r="Z34" s="15"/>
      <c r="AA34" s="15"/>
      <c r="AB34" s="15"/>
      <c r="AC34" s="15"/>
      <c r="AD34" s="15"/>
      <c r="AE34" s="15"/>
      <c r="AF34" s="15"/>
      <c r="AG34" s="15"/>
      <c r="AH34" s="8"/>
      <c r="AI34" s="15"/>
      <c r="AJ34" s="15"/>
      <c r="AK34" s="15"/>
      <c r="AL34" s="15"/>
      <c r="AM34" s="16"/>
      <c r="AN34" s="15"/>
      <c r="AO34" s="15"/>
      <c r="AP34" s="15"/>
      <c r="AQ34" s="15"/>
      <c r="AR34" s="15"/>
    </row>
    <row r="35" spans="1:44" ht="12.75">
      <c r="A35" s="7"/>
      <c r="B35" s="7"/>
      <c r="C35" s="7"/>
      <c r="D35" s="7"/>
      <c r="E35" s="7"/>
      <c r="F35" s="7"/>
      <c r="G35" s="7"/>
      <c r="H35" s="7"/>
      <c r="I35" s="27"/>
      <c r="J35" s="27"/>
      <c r="K35" s="10"/>
      <c r="L35" s="10"/>
      <c r="M35" s="10"/>
      <c r="N35" s="10"/>
      <c r="O35" s="7"/>
      <c r="P35" s="7"/>
      <c r="Y35" s="15"/>
      <c r="Z35" s="15"/>
      <c r="AA35" s="15"/>
      <c r="AB35" s="15"/>
      <c r="AC35" s="15"/>
      <c r="AD35" s="15"/>
      <c r="AE35" s="15"/>
      <c r="AF35" s="15"/>
      <c r="AG35" s="15"/>
      <c r="AH35" s="8"/>
      <c r="AI35" s="15"/>
      <c r="AJ35" s="15"/>
      <c r="AK35" s="15"/>
      <c r="AL35" s="15"/>
      <c r="AM35" s="16"/>
      <c r="AN35" s="15"/>
      <c r="AO35" s="15"/>
      <c r="AP35" s="15"/>
      <c r="AQ35" s="15"/>
      <c r="AR35" s="15"/>
    </row>
    <row r="36" spans="1:44" ht="12.75">
      <c r="A36" s="7"/>
      <c r="B36" s="7"/>
      <c r="C36" s="7"/>
      <c r="D36" s="7"/>
      <c r="E36" s="7"/>
      <c r="F36" s="7"/>
      <c r="G36" s="7"/>
      <c r="H36" s="7"/>
      <c r="I36" s="10"/>
      <c r="J36" s="10"/>
      <c r="K36" s="10"/>
      <c r="L36" s="10"/>
      <c r="M36" s="10"/>
      <c r="N36" s="10"/>
      <c r="O36" s="2"/>
      <c r="P36" s="2"/>
      <c r="Q36" s="2"/>
      <c r="R36" s="2"/>
      <c r="S36" s="2"/>
      <c r="T36" s="2"/>
      <c r="U36" s="2"/>
      <c r="V36" s="2"/>
      <c r="W36" s="2"/>
      <c r="X36" s="2"/>
      <c r="Y36" s="15"/>
      <c r="Z36" s="15"/>
      <c r="AA36" s="15"/>
      <c r="AB36" s="15"/>
      <c r="AC36" s="15"/>
      <c r="AD36" s="15"/>
      <c r="AE36" s="15"/>
      <c r="AF36" s="15"/>
      <c r="AG36" s="15"/>
      <c r="AH36" s="8"/>
      <c r="AI36" s="15"/>
      <c r="AJ36" s="15"/>
      <c r="AK36" s="15"/>
      <c r="AL36" s="15"/>
      <c r="AM36" s="16"/>
      <c r="AN36" s="15"/>
      <c r="AO36" s="15"/>
      <c r="AP36" s="15"/>
      <c r="AQ36" s="15"/>
      <c r="AR36" s="15"/>
    </row>
    <row r="37" spans="1:44" ht="12.75">
      <c r="A37" s="7"/>
      <c r="B37" s="7" t="s">
        <v>67</v>
      </c>
      <c r="C37" s="7"/>
      <c r="D37" s="7"/>
      <c r="E37" s="7"/>
      <c r="F37" s="65" t="s">
        <v>66</v>
      </c>
      <c r="H37" s="7"/>
      <c r="I37" s="10"/>
      <c r="J37" s="10"/>
      <c r="K37" s="10"/>
      <c r="L37" s="10"/>
      <c r="M37" s="10"/>
      <c r="N37" s="10"/>
      <c r="O37" s="2"/>
      <c r="P37" s="2"/>
      <c r="Q37" s="2"/>
      <c r="R37" s="2"/>
      <c r="S37" s="2"/>
      <c r="T37" s="2"/>
      <c r="U37" s="2"/>
      <c r="V37" s="2"/>
      <c r="W37" s="2"/>
      <c r="X37" s="2"/>
      <c r="Y37" s="15"/>
      <c r="Z37" s="15"/>
      <c r="AA37" s="15"/>
      <c r="AB37" s="15"/>
      <c r="AC37" s="15"/>
      <c r="AD37" s="15"/>
      <c r="AE37" s="15"/>
      <c r="AF37" s="15"/>
      <c r="AG37" s="15"/>
      <c r="AH37" s="8"/>
      <c r="AI37" s="15"/>
      <c r="AJ37" s="15"/>
      <c r="AK37" s="15"/>
      <c r="AL37" s="15"/>
      <c r="AM37" s="16"/>
      <c r="AN37" s="15"/>
      <c r="AO37" s="15"/>
      <c r="AP37" s="15"/>
      <c r="AQ37" s="15"/>
      <c r="AR37" s="15"/>
    </row>
    <row r="38" spans="1:44" ht="12.75">
      <c r="A38" s="7"/>
      <c r="B38" s="7" t="s">
        <v>60</v>
      </c>
      <c r="C38" s="7"/>
      <c r="D38" s="7"/>
      <c r="E38" s="7"/>
      <c r="F38" s="7">
        <f>O8</f>
        <v>-0.5</v>
      </c>
      <c r="G38" s="7"/>
      <c r="H38" s="7"/>
      <c r="I38" s="10"/>
      <c r="J38" s="10"/>
      <c r="K38" s="10"/>
      <c r="L38" s="10"/>
      <c r="M38" s="10"/>
      <c r="N38" s="10"/>
      <c r="O38" s="60"/>
      <c r="P38" s="60"/>
      <c r="Q38" s="60"/>
      <c r="R38" s="60"/>
      <c r="S38" s="60"/>
      <c r="T38" s="60"/>
      <c r="U38" s="2"/>
      <c r="V38" s="2"/>
      <c r="W38" s="2"/>
      <c r="X38" s="2" t="s">
        <v>18</v>
      </c>
      <c r="Y38" s="15"/>
      <c r="Z38" s="15"/>
      <c r="AA38" s="15"/>
      <c r="AB38" s="15"/>
      <c r="AC38" s="15"/>
      <c r="AD38" s="15"/>
      <c r="AE38" s="15"/>
      <c r="AF38" s="15"/>
      <c r="AG38" s="15"/>
      <c r="AH38" s="8"/>
      <c r="AI38" s="15"/>
      <c r="AJ38" s="15"/>
      <c r="AK38" s="15"/>
      <c r="AL38" s="15"/>
      <c r="AM38" s="16"/>
      <c r="AN38" s="15"/>
      <c r="AO38" s="15"/>
      <c r="AP38" s="15"/>
      <c r="AQ38" s="15"/>
      <c r="AR38" s="15"/>
    </row>
    <row r="39" spans="1:44" ht="12.75">
      <c r="A39" s="7"/>
      <c r="B39" s="28"/>
      <c r="C39" s="1"/>
      <c r="D39" s="1"/>
      <c r="E39" s="1"/>
      <c r="F39" s="1"/>
      <c r="G39" s="29"/>
      <c r="H39" s="29"/>
      <c r="I39" s="10"/>
      <c r="J39" s="10"/>
      <c r="K39" s="10"/>
      <c r="L39" s="10"/>
      <c r="M39" s="10"/>
      <c r="N39" s="10"/>
      <c r="O39" s="61">
        <v>1.57</v>
      </c>
      <c r="P39" s="62">
        <f>PI()</f>
        <v>3.141592653589793</v>
      </c>
      <c r="Q39" s="61">
        <f>PI()*3/2</f>
        <v>4.71238898038469</v>
      </c>
      <c r="R39" s="62">
        <f>PI()*2</f>
        <v>6.283185307179586</v>
      </c>
      <c r="S39" s="61">
        <f>(PI()*5)/2</f>
        <v>7.853981633974483</v>
      </c>
      <c r="T39" s="61"/>
      <c r="V39" t="s">
        <v>19</v>
      </c>
      <c r="W39" t="s">
        <v>20</v>
      </c>
      <c r="X39">
        <v>0.38</v>
      </c>
      <c r="Y39" s="15"/>
      <c r="Z39" s="15"/>
      <c r="AA39" s="15"/>
      <c r="AB39" s="15"/>
      <c r="AC39" s="15"/>
      <c r="AD39" s="15"/>
      <c r="AE39" s="15"/>
      <c r="AF39" s="15"/>
      <c r="AG39" s="15"/>
      <c r="AH39" s="8"/>
      <c r="AI39" s="15"/>
      <c r="AJ39" s="15"/>
      <c r="AK39" s="15"/>
      <c r="AL39" s="15"/>
      <c r="AM39" s="16"/>
      <c r="AN39" s="15"/>
      <c r="AO39" s="15"/>
      <c r="AP39" s="15"/>
      <c r="AQ39" s="15"/>
      <c r="AR39" s="15"/>
    </row>
    <row r="40" spans="1:44" ht="22.5">
      <c r="A40" s="7"/>
      <c r="B40" s="1"/>
      <c r="C40" s="1"/>
      <c r="D40" s="1"/>
      <c r="E40" s="30"/>
      <c r="F40" s="31"/>
      <c r="G40" s="32"/>
      <c r="H40" s="33"/>
      <c r="I40" s="34"/>
      <c r="J40" s="35"/>
      <c r="K40" s="10"/>
      <c r="L40" s="34"/>
      <c r="M40" s="35"/>
      <c r="N40" s="10"/>
      <c r="O40" s="61">
        <v>0</v>
      </c>
      <c r="P40" s="61">
        <v>0</v>
      </c>
      <c r="Q40" s="61">
        <v>0</v>
      </c>
      <c r="R40" s="61">
        <v>0</v>
      </c>
      <c r="S40" s="61">
        <v>0</v>
      </c>
      <c r="T40" s="61"/>
      <c r="V40">
        <v>0</v>
      </c>
      <c r="W40">
        <v>0</v>
      </c>
      <c r="X40">
        <v>0.38</v>
      </c>
      <c r="Y40" s="15"/>
      <c r="Z40" s="15"/>
      <c r="AA40" s="15"/>
      <c r="AB40" s="15"/>
      <c r="AC40" s="15"/>
      <c r="AD40" s="15"/>
      <c r="AE40" s="15"/>
      <c r="AF40" s="15"/>
      <c r="AG40" s="15"/>
      <c r="AH40" s="8"/>
      <c r="AI40" s="15"/>
      <c r="AJ40" s="15"/>
      <c r="AK40" s="15"/>
      <c r="AL40" s="15"/>
      <c r="AM40" s="16"/>
      <c r="AN40" s="15"/>
      <c r="AO40" s="15"/>
      <c r="AP40" s="15"/>
      <c r="AQ40" s="15"/>
      <c r="AR40" s="15"/>
    </row>
    <row r="41" spans="1:44" ht="12.75">
      <c r="A41" s="7"/>
      <c r="B41" s="1"/>
      <c r="C41" s="1"/>
      <c r="D41" s="1"/>
      <c r="E41" s="36"/>
      <c r="F41" s="31"/>
      <c r="G41" s="27"/>
      <c r="H41" s="29"/>
      <c r="I41" s="10"/>
      <c r="J41" s="10"/>
      <c r="K41" s="10"/>
      <c r="L41" s="10"/>
      <c r="M41" s="10"/>
      <c r="N41" s="10"/>
      <c r="O41" s="61">
        <f>-O39</f>
        <v>-1.57</v>
      </c>
      <c r="P41" s="62">
        <f>-P39</f>
        <v>-3.141592653589793</v>
      </c>
      <c r="Q41" s="61">
        <f>-Q39</f>
        <v>-4.71238898038469</v>
      </c>
      <c r="R41" s="62">
        <f>-R39</f>
        <v>-6.283185307179586</v>
      </c>
      <c r="S41" s="61">
        <f>-S39</f>
        <v>-7.853981633974483</v>
      </c>
      <c r="T41" s="61"/>
      <c r="Y41" s="15"/>
      <c r="Z41" s="15"/>
      <c r="AA41" s="15"/>
      <c r="AB41" s="15"/>
      <c r="AC41" s="15"/>
      <c r="AD41" s="15"/>
      <c r="AE41" s="15"/>
      <c r="AF41" s="15"/>
      <c r="AG41" s="15"/>
      <c r="AH41" s="8"/>
      <c r="AI41" s="15"/>
      <c r="AJ41" s="15"/>
      <c r="AK41" s="15"/>
      <c r="AL41" s="15"/>
      <c r="AM41" s="16"/>
      <c r="AN41" s="15"/>
      <c r="AO41" s="15"/>
      <c r="AP41" s="15"/>
      <c r="AQ41" s="15"/>
      <c r="AR41" s="15"/>
    </row>
    <row r="42" spans="1:44" ht="12.75">
      <c r="A42" s="7"/>
      <c r="B42" s="1"/>
      <c r="C42" s="1"/>
      <c r="D42" s="1"/>
      <c r="E42" s="1"/>
      <c r="F42" s="1"/>
      <c r="G42" s="91"/>
      <c r="H42" s="37"/>
      <c r="I42" s="90"/>
      <c r="J42" s="90"/>
      <c r="K42" s="90"/>
      <c r="L42" s="90"/>
      <c r="M42" s="90"/>
      <c r="N42" s="90"/>
      <c r="Y42" s="15"/>
      <c r="Z42" s="15"/>
      <c r="AA42" s="15"/>
      <c r="AB42" s="15"/>
      <c r="AC42" s="15"/>
      <c r="AD42" s="15"/>
      <c r="AE42" s="15"/>
      <c r="AF42" s="15"/>
      <c r="AG42" s="15"/>
      <c r="AH42" s="8"/>
      <c r="AI42" s="15"/>
      <c r="AJ42" s="15"/>
      <c r="AK42" s="15"/>
      <c r="AL42" s="15"/>
      <c r="AM42" s="16"/>
      <c r="AN42" s="15"/>
      <c r="AO42" s="15"/>
      <c r="AP42" s="15"/>
      <c r="AQ42" s="15"/>
      <c r="AR42" s="15"/>
    </row>
    <row r="43" spans="1:44" ht="12.75">
      <c r="A43" s="7"/>
      <c r="B43" s="1"/>
      <c r="C43" s="1"/>
      <c r="D43" s="1"/>
      <c r="E43" s="1"/>
      <c r="F43" s="1"/>
      <c r="G43" s="91"/>
      <c r="H43" s="37"/>
      <c r="I43" s="88"/>
      <c r="J43" s="89"/>
      <c r="K43" s="89"/>
      <c r="L43" s="89"/>
      <c r="M43" s="89"/>
      <c r="N43" s="10"/>
      <c r="W43" s="6"/>
      <c r="X43" s="6"/>
      <c r="Y43" s="15"/>
      <c r="Z43" s="15"/>
      <c r="AA43" s="15"/>
      <c r="AB43" s="15"/>
      <c r="AC43" s="15"/>
      <c r="AD43" s="15"/>
      <c r="AE43" s="15"/>
      <c r="AF43" s="15"/>
      <c r="AG43" s="15"/>
      <c r="AH43" s="8"/>
      <c r="AI43" s="15"/>
      <c r="AJ43" s="15"/>
      <c r="AK43" s="15"/>
      <c r="AL43" s="15"/>
      <c r="AM43" s="16"/>
      <c r="AN43" s="15"/>
      <c r="AO43" s="15"/>
      <c r="AP43" s="15"/>
      <c r="AQ43" s="15"/>
      <c r="AR43" s="15"/>
    </row>
    <row r="44" spans="1:44" ht="12.75">
      <c r="A44" s="7"/>
      <c r="B44" s="1"/>
      <c r="C44" s="1"/>
      <c r="D44" s="1"/>
      <c r="E44" s="1"/>
      <c r="F44" s="1"/>
      <c r="G44" s="24"/>
      <c r="H44" s="38"/>
      <c r="I44" s="89"/>
      <c r="J44" s="89"/>
      <c r="K44" s="89"/>
      <c r="L44" s="89"/>
      <c r="M44" s="89"/>
      <c r="N44" s="10"/>
      <c r="R44" t="s">
        <v>63</v>
      </c>
      <c r="T44" t="s">
        <v>47</v>
      </c>
      <c r="Y44" s="15"/>
      <c r="Z44" s="15"/>
      <c r="AA44" s="15"/>
      <c r="AB44" s="15"/>
      <c r="AC44" s="15"/>
      <c r="AD44" s="15"/>
      <c r="AE44" s="15"/>
      <c r="AF44" s="15"/>
      <c r="AG44" s="15"/>
      <c r="AH44" s="8"/>
      <c r="AI44" s="15"/>
      <c r="AJ44" s="15"/>
      <c r="AK44" s="15"/>
      <c r="AL44" s="15"/>
      <c r="AM44" s="16"/>
      <c r="AN44" s="15"/>
      <c r="AO44" s="15"/>
      <c r="AP44" s="15"/>
      <c r="AQ44" s="15"/>
      <c r="AR44" s="15"/>
    </row>
    <row r="45" spans="1:44" ht="12.75">
      <c r="A45" s="7"/>
      <c r="B45" s="1"/>
      <c r="C45" s="1"/>
      <c r="D45" s="1"/>
      <c r="E45" s="1"/>
      <c r="F45" s="1"/>
      <c r="G45" s="39"/>
      <c r="H45" s="39"/>
      <c r="I45" s="39"/>
      <c r="J45" s="39"/>
      <c r="K45" s="39"/>
      <c r="L45" s="10"/>
      <c r="M45" s="10"/>
      <c r="N45" s="10"/>
      <c r="R45">
        <f>IF(AND(C65=TRUE,O8&lt;&gt;""),-9.42,0)</f>
        <v>0</v>
      </c>
      <c r="S45">
        <f>IF($C$65=TRUE,COS(R45),0)</f>
        <v>0</v>
      </c>
      <c r="T45">
        <f aca="true" t="shared" si="0" ref="T45:T76">IF(AND($C$65=TRUE,$C$66=TRUE),$O$8,0)</f>
        <v>0</v>
      </c>
      <c r="Y45" s="15"/>
      <c r="Z45" s="15"/>
      <c r="AA45" s="15"/>
      <c r="AB45" s="15"/>
      <c r="AC45" s="15"/>
      <c r="AD45" s="15"/>
      <c r="AE45" s="15"/>
      <c r="AF45" s="15"/>
      <c r="AG45" s="15"/>
      <c r="AH45" s="8"/>
      <c r="AI45" s="15"/>
      <c r="AJ45" s="15"/>
      <c r="AK45" s="15"/>
      <c r="AL45" s="15"/>
      <c r="AM45" s="16"/>
      <c r="AN45" s="15"/>
      <c r="AO45" s="15"/>
      <c r="AP45" s="15"/>
      <c r="AQ45" s="15"/>
      <c r="AR45" s="15"/>
    </row>
    <row r="46" spans="1:44" ht="12.75">
      <c r="A46" s="7"/>
      <c r="B46" s="1"/>
      <c r="C46" s="1"/>
      <c r="D46" s="1"/>
      <c r="E46" s="40"/>
      <c r="F46" s="40"/>
      <c r="G46" s="39"/>
      <c r="H46" s="39"/>
      <c r="I46" s="39"/>
      <c r="J46" s="39"/>
      <c r="K46" s="39"/>
      <c r="L46" s="10"/>
      <c r="M46" s="10"/>
      <c r="N46" s="10"/>
      <c r="R46">
        <f aca="true" t="shared" si="1" ref="R46:R77">IF(AND($O$8&lt;&gt;"",$C$65=TRUE),R45+0.314,0)</f>
        <v>0</v>
      </c>
      <c r="S46">
        <f>IF($C$65=TRUE,COS(R46),0)</f>
        <v>0</v>
      </c>
      <c r="T46">
        <f t="shared" si="0"/>
        <v>0</v>
      </c>
      <c r="Y46" s="15"/>
      <c r="Z46" s="15"/>
      <c r="AA46" s="15"/>
      <c r="AB46" s="15"/>
      <c r="AC46" s="15"/>
      <c r="AD46" s="15"/>
      <c r="AE46" s="15"/>
      <c r="AF46" s="15"/>
      <c r="AG46" s="15"/>
      <c r="AH46" s="8"/>
      <c r="AI46" s="15"/>
      <c r="AJ46" s="15"/>
      <c r="AK46" s="15"/>
      <c r="AL46" s="15"/>
      <c r="AM46" s="16"/>
      <c r="AN46" s="15"/>
      <c r="AO46" s="15"/>
      <c r="AP46" s="15"/>
      <c r="AQ46" s="15"/>
      <c r="AR46" s="15"/>
    </row>
    <row r="47" spans="2:44" ht="12.75">
      <c r="B47" s="1"/>
      <c r="C47" s="1"/>
      <c r="D47" s="1"/>
      <c r="E47" s="1"/>
      <c r="F47" s="1"/>
      <c r="G47" s="29"/>
      <c r="H47" s="29"/>
      <c r="I47" s="10"/>
      <c r="J47" s="10"/>
      <c r="K47" s="10"/>
      <c r="L47" s="10"/>
      <c r="M47" s="10"/>
      <c r="N47" s="10"/>
      <c r="O47" s="59" t="s">
        <v>57</v>
      </c>
      <c r="P47" s="59"/>
      <c r="Q47" s="59"/>
      <c r="R47">
        <f t="shared" si="1"/>
        <v>0</v>
      </c>
      <c r="S47">
        <f aca="true" t="shared" si="2" ref="S47:S105">IF($C$65=TRUE,COS(R47),0)</f>
        <v>0</v>
      </c>
      <c r="T47">
        <f t="shared" si="0"/>
        <v>0</v>
      </c>
      <c r="Y47" s="15"/>
      <c r="Z47" s="15"/>
      <c r="AA47" s="15"/>
      <c r="AB47" s="15"/>
      <c r="AC47" s="15"/>
      <c r="AD47" s="15"/>
      <c r="AE47" s="15"/>
      <c r="AF47" s="15"/>
      <c r="AG47" s="15"/>
      <c r="AH47" s="8"/>
      <c r="AI47" s="15"/>
      <c r="AJ47" s="15"/>
      <c r="AK47" s="15"/>
      <c r="AL47" s="15"/>
      <c r="AM47" s="16"/>
      <c r="AN47" s="15"/>
      <c r="AO47" s="15"/>
      <c r="AP47" s="15"/>
      <c r="AQ47" s="15"/>
      <c r="AR47" s="15"/>
    </row>
    <row r="48" spans="2:44" ht="12.75">
      <c r="B48" s="1" t="s">
        <v>44</v>
      </c>
      <c r="C48" s="1"/>
      <c r="D48" s="1"/>
      <c r="E48" s="1"/>
      <c r="F48" s="1"/>
      <c r="G48" s="29"/>
      <c r="H48" s="29"/>
      <c r="I48" s="10"/>
      <c r="J48" s="10"/>
      <c r="K48" s="10"/>
      <c r="L48" s="10"/>
      <c r="M48" s="10"/>
      <c r="N48" s="10"/>
      <c r="O48" s="59" t="s">
        <v>14</v>
      </c>
      <c r="P48" s="59">
        <f>IF(AND($C$65=TRUE,$C$66=TRUE,$C$67=TRUE,$C$68=TRUE,$C$69=TRUE),ACOS($O$8),0)</f>
        <v>0</v>
      </c>
      <c r="Q48" s="59">
        <f>IF(AND($C$65=TRUE,$C$66=TRUE,$C$67=TRUE,$C$68=TRUE,$C$69=TRUE),-P48,0)</f>
        <v>0</v>
      </c>
      <c r="R48">
        <f t="shared" si="1"/>
        <v>0</v>
      </c>
      <c r="S48">
        <f t="shared" si="2"/>
        <v>0</v>
      </c>
      <c r="T48">
        <f t="shared" si="0"/>
        <v>0</v>
      </c>
      <c r="Y48" s="15"/>
      <c r="Z48" s="15"/>
      <c r="AA48" s="15"/>
      <c r="AB48" s="15"/>
      <c r="AC48" s="15"/>
      <c r="AD48" s="15"/>
      <c r="AE48" s="15"/>
      <c r="AF48" s="15"/>
      <c r="AG48" s="15"/>
      <c r="AH48" s="8"/>
      <c r="AI48" s="15"/>
      <c r="AJ48" s="15"/>
      <c r="AK48" s="15"/>
      <c r="AL48" s="15"/>
      <c r="AM48" s="16"/>
      <c r="AN48" s="15"/>
      <c r="AO48" s="15"/>
      <c r="AP48" s="15"/>
      <c r="AQ48" s="15"/>
      <c r="AR48" s="15"/>
    </row>
    <row r="49" spans="2:44" ht="12.75">
      <c r="B49" s="1"/>
      <c r="C49" s="1"/>
      <c r="D49" s="1"/>
      <c r="E49" s="1"/>
      <c r="F49" s="1"/>
      <c r="G49" s="29"/>
      <c r="H49" s="29"/>
      <c r="I49" s="10"/>
      <c r="J49" s="10"/>
      <c r="K49" s="10"/>
      <c r="L49" s="10"/>
      <c r="M49" s="10"/>
      <c r="N49" s="10"/>
      <c r="O49" s="59" t="s">
        <v>15</v>
      </c>
      <c r="P49" s="59">
        <v>0</v>
      </c>
      <c r="Q49" s="59">
        <v>0</v>
      </c>
      <c r="R49">
        <f t="shared" si="1"/>
        <v>0</v>
      </c>
      <c r="S49">
        <f t="shared" si="2"/>
        <v>0</v>
      </c>
      <c r="T49">
        <f t="shared" si="0"/>
        <v>0</v>
      </c>
      <c r="Y49" s="15"/>
      <c r="Z49" s="15"/>
      <c r="AA49" s="15"/>
      <c r="AB49" s="15"/>
      <c r="AC49" s="15"/>
      <c r="AD49" s="15"/>
      <c r="AE49" s="15"/>
      <c r="AF49" s="15"/>
      <c r="AG49" s="15"/>
      <c r="AH49" s="8"/>
      <c r="AI49" s="15"/>
      <c r="AJ49" s="15"/>
      <c r="AK49" s="15"/>
      <c r="AL49" s="15"/>
      <c r="AM49" s="16"/>
      <c r="AN49" s="15"/>
      <c r="AO49" s="15"/>
      <c r="AP49" s="15"/>
      <c r="AQ49" s="15"/>
      <c r="AR49" s="15"/>
    </row>
    <row r="50" spans="2:44" ht="12.75">
      <c r="B50" s="1"/>
      <c r="C50" s="1"/>
      <c r="D50" s="1"/>
      <c r="E50" s="1"/>
      <c r="F50" s="1"/>
      <c r="G50" s="29"/>
      <c r="H50" s="29"/>
      <c r="I50" s="10"/>
      <c r="J50" s="10"/>
      <c r="K50" s="10"/>
      <c r="L50" s="10"/>
      <c r="M50" s="10"/>
      <c r="N50" s="10"/>
      <c r="O50" s="59"/>
      <c r="P50" s="59"/>
      <c r="Q50" s="59"/>
      <c r="R50">
        <f t="shared" si="1"/>
        <v>0</v>
      </c>
      <c r="S50">
        <f t="shared" si="2"/>
        <v>0</v>
      </c>
      <c r="T50">
        <f t="shared" si="0"/>
        <v>0</v>
      </c>
      <c r="Y50" s="15"/>
      <c r="Z50" s="15"/>
      <c r="AA50" s="15"/>
      <c r="AB50" s="15"/>
      <c r="AC50" s="15"/>
      <c r="AD50" s="15"/>
      <c r="AE50" s="15"/>
      <c r="AF50" s="15"/>
      <c r="AG50" s="15"/>
      <c r="AH50" s="8"/>
      <c r="AI50" s="15"/>
      <c r="AJ50" s="15"/>
      <c r="AK50" s="15"/>
      <c r="AL50" s="15"/>
      <c r="AM50" s="16"/>
      <c r="AN50" s="15"/>
      <c r="AO50" s="15"/>
      <c r="AP50" s="15"/>
      <c r="AQ50" s="15"/>
      <c r="AR50" s="15"/>
    </row>
    <row r="51" spans="2:44" ht="12.75">
      <c r="B51" s="1"/>
      <c r="C51" s="1"/>
      <c r="D51" s="1"/>
      <c r="E51" s="1"/>
      <c r="F51" s="1"/>
      <c r="G51" s="29"/>
      <c r="H51" s="29"/>
      <c r="I51" s="10"/>
      <c r="J51" s="10"/>
      <c r="K51" s="10"/>
      <c r="L51" s="10"/>
      <c r="M51" s="10"/>
      <c r="N51" s="10"/>
      <c r="O51" s="59" t="s">
        <v>14</v>
      </c>
      <c r="P51" s="59">
        <f>IF(AND($C$65=TRUE,$C$66=TRUE,$C$67=TRUE,$C$68=TRUE,$C$69=TRUE),P48+PI()*2,0)</f>
        <v>0</v>
      </c>
      <c r="Q51" s="59">
        <f>IF(AND($C$65=TRUE,$C$66=TRUE,$C$67=TRUE,C68=TRUE,$C$69=TRUE),Q48+PI()*2,0)</f>
        <v>0</v>
      </c>
      <c r="R51">
        <f t="shared" si="1"/>
        <v>0</v>
      </c>
      <c r="S51">
        <f t="shared" si="2"/>
        <v>0</v>
      </c>
      <c r="T51">
        <f t="shared" si="0"/>
        <v>0</v>
      </c>
      <c r="Y51" s="15"/>
      <c r="Z51" s="15"/>
      <c r="AA51" s="15"/>
      <c r="AB51" s="15"/>
      <c r="AC51" s="15"/>
      <c r="AD51" s="15"/>
      <c r="AE51" s="15"/>
      <c r="AF51" s="15"/>
      <c r="AG51" s="15"/>
      <c r="AH51" s="8"/>
      <c r="AI51" s="15"/>
      <c r="AJ51" s="15"/>
      <c r="AK51" s="15"/>
      <c r="AL51" s="15"/>
      <c r="AM51" s="16"/>
      <c r="AN51" s="15"/>
      <c r="AO51" s="15"/>
      <c r="AP51" s="15"/>
      <c r="AQ51" s="15"/>
      <c r="AR51" s="15"/>
    </row>
    <row r="52" spans="2:44" ht="12.75">
      <c r="B52" s="1"/>
      <c r="C52" s="1"/>
      <c r="D52" s="1"/>
      <c r="E52" s="1"/>
      <c r="F52" s="1"/>
      <c r="G52" s="29"/>
      <c r="H52" s="29"/>
      <c r="I52" s="10"/>
      <c r="J52" s="10"/>
      <c r="K52" s="10"/>
      <c r="L52" s="10"/>
      <c r="M52" s="10"/>
      <c r="N52" s="10"/>
      <c r="O52" s="59" t="s">
        <v>15</v>
      </c>
      <c r="P52" s="59"/>
      <c r="Q52" s="59"/>
      <c r="R52">
        <f t="shared" si="1"/>
        <v>0</v>
      </c>
      <c r="S52">
        <f t="shared" si="2"/>
        <v>0</v>
      </c>
      <c r="T52">
        <f t="shared" si="0"/>
        <v>0</v>
      </c>
      <c r="Y52" s="15"/>
      <c r="Z52" s="15"/>
      <c r="AA52" s="15"/>
      <c r="AB52" s="15"/>
      <c r="AC52" s="15"/>
      <c r="AD52" s="15"/>
      <c r="AE52" s="15"/>
      <c r="AF52" s="15"/>
      <c r="AG52" s="15"/>
      <c r="AH52" s="8"/>
      <c r="AI52" s="15"/>
      <c r="AJ52" s="15"/>
      <c r="AK52" s="15"/>
      <c r="AL52" s="15"/>
      <c r="AM52" s="16"/>
      <c r="AN52" s="15"/>
      <c r="AO52" s="15"/>
      <c r="AP52" s="15"/>
      <c r="AQ52" s="15"/>
      <c r="AR52" s="15"/>
    </row>
    <row r="53" spans="2:44" ht="12.75">
      <c r="B53" s="1"/>
      <c r="C53" s="1"/>
      <c r="D53" s="1"/>
      <c r="E53" s="1"/>
      <c r="F53" s="1"/>
      <c r="G53" s="29"/>
      <c r="H53" s="29"/>
      <c r="I53" s="10"/>
      <c r="J53" s="10"/>
      <c r="K53" s="10"/>
      <c r="L53" s="10"/>
      <c r="M53" s="10"/>
      <c r="N53" s="10"/>
      <c r="O53" s="59"/>
      <c r="P53" s="59"/>
      <c r="Q53" s="59"/>
      <c r="R53">
        <f t="shared" si="1"/>
        <v>0</v>
      </c>
      <c r="S53">
        <f t="shared" si="2"/>
        <v>0</v>
      </c>
      <c r="T53">
        <f t="shared" si="0"/>
        <v>0</v>
      </c>
      <c r="Y53" s="15"/>
      <c r="Z53" s="15"/>
      <c r="AA53" s="15"/>
      <c r="AB53" s="15"/>
      <c r="AC53" s="15"/>
      <c r="AD53" s="15"/>
      <c r="AE53" s="15"/>
      <c r="AF53" s="15"/>
      <c r="AG53" s="15"/>
      <c r="AH53" s="8"/>
      <c r="AI53" s="15"/>
      <c r="AJ53" s="15"/>
      <c r="AK53" s="15"/>
      <c r="AL53" s="15"/>
      <c r="AM53" s="16"/>
      <c r="AN53" s="15"/>
      <c r="AO53" s="15"/>
      <c r="AP53" s="15"/>
      <c r="AQ53" s="15"/>
      <c r="AR53" s="15"/>
    </row>
    <row r="54" spans="2:44" ht="12.75">
      <c r="B54" s="1"/>
      <c r="C54" s="1"/>
      <c r="D54" s="1"/>
      <c r="E54" s="1"/>
      <c r="F54" s="1"/>
      <c r="G54" s="29"/>
      <c r="H54" s="29"/>
      <c r="I54" s="29"/>
      <c r="J54" s="29"/>
      <c r="K54" s="29"/>
      <c r="L54" s="29"/>
      <c r="M54" s="29"/>
      <c r="N54" s="29"/>
      <c r="O54" s="59" t="s">
        <v>14</v>
      </c>
      <c r="P54" s="59">
        <f>IF(AND($C$65=TRUE,$C$66=TRUE,$C$67=TRUE,$C$68=TRUE,$C$69=TRUE),P48-PI()*2,0)</f>
        <v>0</v>
      </c>
      <c r="Q54" s="59">
        <f>IF(AND($C$65=TRUE,$C$66=TRUE,$C$67=TRUE,$C$68=TRUE,$C$69=TRUE),Q48-PI()*2,0)</f>
        <v>0</v>
      </c>
      <c r="R54">
        <f t="shared" si="1"/>
        <v>0</v>
      </c>
      <c r="S54">
        <f t="shared" si="2"/>
        <v>0</v>
      </c>
      <c r="T54">
        <f t="shared" si="0"/>
        <v>0</v>
      </c>
      <c r="Y54" s="15"/>
      <c r="Z54" s="15"/>
      <c r="AA54" s="15"/>
      <c r="AB54" s="15"/>
      <c r="AC54" s="15"/>
      <c r="AD54" s="15"/>
      <c r="AE54" s="8"/>
      <c r="AF54" s="8"/>
      <c r="AG54" s="8"/>
      <c r="AH54" s="8"/>
      <c r="AI54" s="15"/>
      <c r="AJ54" s="15"/>
      <c r="AK54" s="15"/>
      <c r="AL54" s="15"/>
      <c r="AM54" s="16"/>
      <c r="AN54" s="15"/>
      <c r="AO54" s="15"/>
      <c r="AP54" s="15"/>
      <c r="AQ54" s="15"/>
      <c r="AR54" s="15"/>
    </row>
    <row r="55" spans="2:44" ht="12.75">
      <c r="B55" s="1"/>
      <c r="C55" s="1"/>
      <c r="D55" s="1"/>
      <c r="E55" s="1"/>
      <c r="F55" s="1"/>
      <c r="G55" s="29"/>
      <c r="H55" s="29"/>
      <c r="I55" s="29"/>
      <c r="J55" s="29"/>
      <c r="K55" s="29"/>
      <c r="L55" s="29"/>
      <c r="M55" s="29"/>
      <c r="N55" s="29"/>
      <c r="O55" s="59"/>
      <c r="P55" s="59"/>
      <c r="Q55" s="59"/>
      <c r="R55">
        <f t="shared" si="1"/>
        <v>0</v>
      </c>
      <c r="S55">
        <f t="shared" si="2"/>
        <v>0</v>
      </c>
      <c r="T55">
        <f t="shared" si="0"/>
        <v>0</v>
      </c>
      <c r="Y55" s="15"/>
      <c r="Z55" s="15"/>
      <c r="AA55" s="15"/>
      <c r="AB55" s="15"/>
      <c r="AC55" s="15"/>
      <c r="AD55" s="15"/>
      <c r="AE55" s="8"/>
      <c r="AF55" s="8"/>
      <c r="AG55" s="8"/>
      <c r="AH55" s="8"/>
      <c r="AI55" s="15"/>
      <c r="AJ55" s="15"/>
      <c r="AK55" s="15"/>
      <c r="AL55" s="15"/>
      <c r="AM55" s="16"/>
      <c r="AN55" s="15"/>
      <c r="AO55" s="15"/>
      <c r="AP55" s="15"/>
      <c r="AQ55" s="15"/>
      <c r="AR55" s="15"/>
    </row>
    <row r="56" spans="2:44" ht="12.75">
      <c r="B56" s="1"/>
      <c r="C56" s="1"/>
      <c r="D56" s="1"/>
      <c r="E56" s="1"/>
      <c r="F56" s="1"/>
      <c r="G56" s="29"/>
      <c r="H56" s="29"/>
      <c r="I56" s="29"/>
      <c r="J56" s="29"/>
      <c r="K56" s="29"/>
      <c r="L56" s="29"/>
      <c r="M56" s="29"/>
      <c r="N56" s="29"/>
      <c r="O56" s="59" t="s">
        <v>14</v>
      </c>
      <c r="P56" s="59">
        <f>IF(AND($C$65=TRUE,$C$66=TRUE,$C$67=TRUE,$C$68=TRUE,$C$69=TRUE),P48-4*PI(),0)</f>
        <v>0</v>
      </c>
      <c r="Q56" s="59">
        <f>IF(AND($C$65=TRUE,$C$66=TRUE,$C$67=TRUE,$C$68=TRUE,$C$69=TRUE),Q48-4*PI(),0)</f>
        <v>0</v>
      </c>
      <c r="R56">
        <f t="shared" si="1"/>
        <v>0</v>
      </c>
      <c r="S56">
        <f t="shared" si="2"/>
        <v>0</v>
      </c>
      <c r="T56">
        <f t="shared" si="0"/>
        <v>0</v>
      </c>
      <c r="Y56" s="15"/>
      <c r="Z56" s="15"/>
      <c r="AA56" s="15"/>
      <c r="AB56" s="15"/>
      <c r="AC56" s="15"/>
      <c r="AD56" s="15"/>
      <c r="AE56" s="8"/>
      <c r="AF56" s="8"/>
      <c r="AG56" s="8"/>
      <c r="AH56" s="8"/>
      <c r="AI56" s="15"/>
      <c r="AJ56" s="15"/>
      <c r="AK56" s="15"/>
      <c r="AL56" s="15"/>
      <c r="AM56" s="16"/>
      <c r="AN56" s="15"/>
      <c r="AO56" s="15"/>
      <c r="AP56" s="15"/>
      <c r="AQ56" s="15"/>
      <c r="AR56" s="15"/>
    </row>
    <row r="57" spans="2:44" ht="12.75">
      <c r="B57" s="1"/>
      <c r="C57" s="1"/>
      <c r="D57" s="1"/>
      <c r="E57" s="1"/>
      <c r="F57" s="1"/>
      <c r="G57" s="29"/>
      <c r="H57" s="29"/>
      <c r="I57" s="29"/>
      <c r="J57" s="29"/>
      <c r="K57" s="29"/>
      <c r="L57" s="29"/>
      <c r="M57" s="29"/>
      <c r="N57" s="29"/>
      <c r="O57" s="59"/>
      <c r="P57" s="59">
        <v>0</v>
      </c>
      <c r="Q57" s="59"/>
      <c r="R57">
        <f t="shared" si="1"/>
        <v>0</v>
      </c>
      <c r="S57">
        <f t="shared" si="2"/>
        <v>0</v>
      </c>
      <c r="T57">
        <f t="shared" si="0"/>
        <v>0</v>
      </c>
      <c r="Y57" s="15"/>
      <c r="Z57" s="15"/>
      <c r="AA57" s="8"/>
      <c r="AB57" s="8"/>
      <c r="AC57" s="15"/>
      <c r="AD57" s="15"/>
      <c r="AE57" s="8"/>
      <c r="AF57" s="8"/>
      <c r="AG57" s="8"/>
      <c r="AH57" s="8"/>
      <c r="AI57" s="15"/>
      <c r="AJ57" s="15"/>
      <c r="AK57" s="15"/>
      <c r="AL57" s="15"/>
      <c r="AM57" s="16"/>
      <c r="AN57" s="15"/>
      <c r="AO57" s="15"/>
      <c r="AP57" s="15"/>
      <c r="AQ57" s="15"/>
      <c r="AR57" s="15"/>
    </row>
    <row r="58" spans="2:44" ht="12.75">
      <c r="B58" s="1"/>
      <c r="C58" s="1"/>
      <c r="D58" s="1"/>
      <c r="E58" s="1"/>
      <c r="F58" s="1"/>
      <c r="G58" s="29"/>
      <c r="H58" s="29"/>
      <c r="I58" s="29"/>
      <c r="J58" s="29"/>
      <c r="K58" s="29"/>
      <c r="L58" s="29"/>
      <c r="M58" s="29"/>
      <c r="N58" s="29"/>
      <c r="O58" s="58" t="s">
        <v>58</v>
      </c>
      <c r="P58" s="58"/>
      <c r="Q58" s="58"/>
      <c r="R58">
        <f t="shared" si="1"/>
        <v>0</v>
      </c>
      <c r="S58">
        <f t="shared" si="2"/>
        <v>0</v>
      </c>
      <c r="T58">
        <f t="shared" si="0"/>
        <v>0</v>
      </c>
      <c r="Y58" s="15"/>
      <c r="Z58" s="15"/>
      <c r="AA58" s="8"/>
      <c r="AB58" s="8"/>
      <c r="AC58" s="15"/>
      <c r="AD58" s="15"/>
      <c r="AE58" s="8"/>
      <c r="AF58" s="8"/>
      <c r="AG58" s="8"/>
      <c r="AH58" s="8"/>
      <c r="AI58" s="15"/>
      <c r="AJ58" s="15"/>
      <c r="AK58" s="15"/>
      <c r="AL58" s="15"/>
      <c r="AM58" s="16"/>
      <c r="AN58" s="15"/>
      <c r="AO58" s="15"/>
      <c r="AP58" s="15"/>
      <c r="AQ58" s="15"/>
      <c r="AR58" s="15"/>
    </row>
    <row r="59" spans="2:44" ht="12.75">
      <c r="B59" s="41"/>
      <c r="C59" s="41"/>
      <c r="D59" s="1"/>
      <c r="E59" s="1"/>
      <c r="F59" s="1"/>
      <c r="G59" s="29"/>
      <c r="H59" s="29"/>
      <c r="I59" s="29"/>
      <c r="J59" s="29"/>
      <c r="K59" s="29"/>
      <c r="L59" s="29"/>
      <c r="M59" s="29"/>
      <c r="N59" s="29"/>
      <c r="O59" s="58" t="s">
        <v>14</v>
      </c>
      <c r="P59" s="58">
        <f>IF(AND($C$65=TRUE,$C$66=TRUE,$C$67=TRUE,$C$68=TRUE),ACOS($O$8),0)</f>
        <v>0</v>
      </c>
      <c r="Q59" s="58">
        <f>IF(AND($C$65=TRUE,$C$66=TRUE,$C$67=TRUE,$C$68=TRUE),-P59,0)</f>
        <v>0</v>
      </c>
      <c r="R59">
        <f t="shared" si="1"/>
        <v>0</v>
      </c>
      <c r="S59">
        <f t="shared" si="2"/>
        <v>0</v>
      </c>
      <c r="T59">
        <f t="shared" si="0"/>
        <v>0</v>
      </c>
      <c r="Y59" s="15"/>
      <c r="Z59" s="15"/>
      <c r="AA59" s="8"/>
      <c r="AB59" s="8"/>
      <c r="AC59" s="15"/>
      <c r="AD59" s="15"/>
      <c r="AE59" s="8"/>
      <c r="AF59" s="8"/>
      <c r="AG59" s="8"/>
      <c r="AH59" s="8"/>
      <c r="AI59" s="15"/>
      <c r="AJ59" s="15"/>
      <c r="AK59" s="15"/>
      <c r="AL59" s="15"/>
      <c r="AM59" s="16"/>
      <c r="AN59" s="15"/>
      <c r="AO59" s="15"/>
      <c r="AP59" s="15"/>
      <c r="AQ59" s="15"/>
      <c r="AR59" s="15"/>
    </row>
    <row r="60" spans="2:44" ht="12.75">
      <c r="B60" s="41"/>
      <c r="C60" s="41"/>
      <c r="D60" s="1"/>
      <c r="E60" s="1"/>
      <c r="F60" s="1"/>
      <c r="G60" s="29"/>
      <c r="H60" s="29"/>
      <c r="I60" s="29"/>
      <c r="J60" s="29"/>
      <c r="K60" s="29"/>
      <c r="L60" s="29"/>
      <c r="M60" s="29"/>
      <c r="N60" s="29"/>
      <c r="O60" s="58"/>
      <c r="P60" s="58">
        <f>P59</f>
        <v>0</v>
      </c>
      <c r="Q60" s="58">
        <f>Q59</f>
        <v>0</v>
      </c>
      <c r="R60">
        <f t="shared" si="1"/>
        <v>0</v>
      </c>
      <c r="S60">
        <f t="shared" si="2"/>
        <v>0</v>
      </c>
      <c r="T60">
        <f t="shared" si="0"/>
        <v>0</v>
      </c>
      <c r="Y60" s="15"/>
      <c r="Z60" s="15"/>
      <c r="AA60" s="8"/>
      <c r="AB60" s="8"/>
      <c r="AC60" s="15"/>
      <c r="AD60" s="15"/>
      <c r="AE60" s="8"/>
      <c r="AF60" s="8"/>
      <c r="AG60" s="8"/>
      <c r="AH60" s="8"/>
      <c r="AI60" s="15"/>
      <c r="AJ60" s="15"/>
      <c r="AK60" s="15"/>
      <c r="AL60" s="15"/>
      <c r="AM60" s="16"/>
      <c r="AN60" s="15"/>
      <c r="AO60" s="15"/>
      <c r="AP60" s="15"/>
      <c r="AQ60" s="15"/>
      <c r="AR60" s="15"/>
    </row>
    <row r="61" spans="2:44" ht="12.75">
      <c r="B61" s="41"/>
      <c r="C61" s="41"/>
      <c r="D61" s="1"/>
      <c r="E61" s="1"/>
      <c r="F61" s="1"/>
      <c r="G61" s="29"/>
      <c r="H61" s="29"/>
      <c r="I61" s="29"/>
      <c r="J61" s="29"/>
      <c r="K61" s="29"/>
      <c r="L61" s="29"/>
      <c r="M61" s="29"/>
      <c r="N61" s="29"/>
      <c r="O61" s="58"/>
      <c r="P61" s="58"/>
      <c r="Q61" s="58"/>
      <c r="R61">
        <f t="shared" si="1"/>
        <v>0</v>
      </c>
      <c r="S61">
        <f t="shared" si="2"/>
        <v>0</v>
      </c>
      <c r="T61">
        <f t="shared" si="0"/>
        <v>0</v>
      </c>
      <c r="Y61" s="8"/>
      <c r="Z61" s="8"/>
      <c r="AA61" s="8"/>
      <c r="AB61" s="8"/>
      <c r="AC61" s="15"/>
      <c r="AD61" s="15"/>
      <c r="AE61" s="8"/>
      <c r="AF61" s="8"/>
      <c r="AG61" s="8"/>
      <c r="AH61" s="8"/>
      <c r="AI61" s="15"/>
      <c r="AJ61" s="15"/>
      <c r="AK61" s="15"/>
      <c r="AL61" s="15"/>
      <c r="AM61" s="16"/>
      <c r="AN61" s="15"/>
      <c r="AO61" s="15"/>
      <c r="AP61" s="15"/>
      <c r="AQ61" s="15"/>
      <c r="AR61" s="15"/>
    </row>
    <row r="62" spans="2:44" ht="12.75">
      <c r="B62" s="41"/>
      <c r="C62" s="41"/>
      <c r="D62" s="1"/>
      <c r="E62" s="1"/>
      <c r="F62" s="1"/>
      <c r="G62" s="29"/>
      <c r="H62" s="29"/>
      <c r="I62" s="29"/>
      <c r="J62" s="29"/>
      <c r="K62" s="29"/>
      <c r="L62" s="29"/>
      <c r="M62" s="29"/>
      <c r="N62" s="29"/>
      <c r="O62" s="58" t="s">
        <v>14</v>
      </c>
      <c r="P62" s="58">
        <f>IF(AND($C$65=TRUE,$C$66=TRUE,$C$67=TRUE,$C$68=TRUE),P59+PI()*2,0)</f>
        <v>0</v>
      </c>
      <c r="Q62" s="58">
        <f>IF(AND($C$65=TRUE,$C$66=TRUE,$C$67=TRUE,$C$68=TRUE),Q59+PI()*2,0)</f>
        <v>0</v>
      </c>
      <c r="R62">
        <f t="shared" si="1"/>
        <v>0</v>
      </c>
      <c r="S62">
        <f t="shared" si="2"/>
        <v>0</v>
      </c>
      <c r="T62">
        <f t="shared" si="0"/>
        <v>0</v>
      </c>
      <c r="Y62" s="8"/>
      <c r="Z62" s="8"/>
      <c r="AA62" s="8"/>
      <c r="AB62" s="8"/>
      <c r="AC62" s="15"/>
      <c r="AD62" s="15"/>
      <c r="AE62" s="8"/>
      <c r="AF62" s="8"/>
      <c r="AG62" s="8"/>
      <c r="AH62" s="8"/>
      <c r="AI62" s="15"/>
      <c r="AJ62" s="15"/>
      <c r="AK62" s="15"/>
      <c r="AL62" s="15"/>
      <c r="AM62" s="16"/>
      <c r="AN62" s="15"/>
      <c r="AO62" s="15"/>
      <c r="AP62" s="15"/>
      <c r="AQ62" s="15"/>
      <c r="AR62" s="15"/>
    </row>
    <row r="63" spans="2:44" ht="12.7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58" t="s">
        <v>15</v>
      </c>
      <c r="P63" s="58">
        <f>P62</f>
        <v>0</v>
      </c>
      <c r="Q63" s="58">
        <f>Q62</f>
        <v>0</v>
      </c>
      <c r="R63">
        <f t="shared" si="1"/>
        <v>0</v>
      </c>
      <c r="S63">
        <f t="shared" si="2"/>
        <v>0</v>
      </c>
      <c r="T63">
        <f t="shared" si="0"/>
        <v>0</v>
      </c>
      <c r="Y63" s="8"/>
      <c r="Z63" s="8"/>
      <c r="AA63" s="8"/>
      <c r="AB63" s="8"/>
      <c r="AC63" s="15"/>
      <c r="AD63" s="15"/>
      <c r="AE63" s="8"/>
      <c r="AF63" s="8"/>
      <c r="AG63" s="8"/>
      <c r="AH63" s="8"/>
      <c r="AI63" s="15"/>
      <c r="AJ63" s="15"/>
      <c r="AK63" s="15"/>
      <c r="AL63" s="15"/>
      <c r="AM63" s="16"/>
      <c r="AN63" s="15"/>
      <c r="AO63" s="15"/>
      <c r="AP63" s="15"/>
      <c r="AQ63" s="15"/>
      <c r="AR63" s="15"/>
    </row>
    <row r="64" spans="2:44" ht="12.75">
      <c r="B64" s="7"/>
      <c r="C64" s="10"/>
      <c r="D64" s="10"/>
      <c r="E64" s="43"/>
      <c r="F64" s="44"/>
      <c r="G64" s="45"/>
      <c r="H64" s="46"/>
      <c r="I64" s="43"/>
      <c r="J64" s="41"/>
      <c r="K64" s="41"/>
      <c r="L64" s="41"/>
      <c r="M64" s="41"/>
      <c r="N64" s="41"/>
      <c r="O64" s="58"/>
      <c r="P64" s="58"/>
      <c r="Q64" s="58"/>
      <c r="R64">
        <f t="shared" si="1"/>
        <v>0</v>
      </c>
      <c r="S64">
        <f t="shared" si="2"/>
        <v>0</v>
      </c>
      <c r="T64">
        <f t="shared" si="0"/>
        <v>0</v>
      </c>
      <c r="Y64" s="8"/>
      <c r="Z64" s="8"/>
      <c r="AA64" s="8"/>
      <c r="AB64" s="8"/>
      <c r="AC64" s="15"/>
      <c r="AD64" s="15"/>
      <c r="AE64" s="8"/>
      <c r="AF64" s="8"/>
      <c r="AG64" s="8"/>
      <c r="AH64" s="8"/>
      <c r="AI64" s="15"/>
      <c r="AJ64" s="15"/>
      <c r="AK64" s="15"/>
      <c r="AL64" s="15"/>
      <c r="AM64" s="16"/>
      <c r="AN64" s="15"/>
      <c r="AO64" s="15"/>
      <c r="AP64" s="15"/>
      <c r="AQ64" s="15"/>
      <c r="AR64" s="15"/>
    </row>
    <row r="65" spans="2:44" ht="12.75">
      <c r="B65" s="10">
        <v>1</v>
      </c>
      <c r="C65" s="47" t="b">
        <v>0</v>
      </c>
      <c r="D65" s="47"/>
      <c r="E65" s="1"/>
      <c r="F65" s="48"/>
      <c r="G65" s="10"/>
      <c r="H65" s="10"/>
      <c r="I65" s="10"/>
      <c r="J65" s="68" t="s">
        <v>61</v>
      </c>
      <c r="K65" s="41"/>
      <c r="L65" s="41"/>
      <c r="M65" s="41"/>
      <c r="N65" s="41"/>
      <c r="O65" s="58"/>
      <c r="P65" s="58">
        <f>IF(AND($C$65=TRUE,$C$66=TRUE,$C$67=TRUE,$C$68=TRUE),P59-2*PI(),0)</f>
        <v>0</v>
      </c>
      <c r="Q65" s="58">
        <f>IF(AND($C$65=TRUE,$C$66=TRUE,$C$67=TRUE,$C$68=TRUE),Q59-2*PI(),0)</f>
        <v>0</v>
      </c>
      <c r="R65">
        <f t="shared" si="1"/>
        <v>0</v>
      </c>
      <c r="S65">
        <f t="shared" si="2"/>
        <v>0</v>
      </c>
      <c r="T65">
        <f t="shared" si="0"/>
        <v>0</v>
      </c>
      <c r="Y65" s="8"/>
      <c r="Z65" s="8"/>
      <c r="AA65" s="8"/>
      <c r="AB65" s="8"/>
      <c r="AC65" s="15"/>
      <c r="AD65" s="15"/>
      <c r="AE65" s="8"/>
      <c r="AF65" s="8"/>
      <c r="AG65" s="8"/>
      <c r="AH65" s="8"/>
      <c r="AI65" s="15"/>
      <c r="AJ65" s="15"/>
      <c r="AK65" s="15"/>
      <c r="AL65" s="15"/>
      <c r="AM65" s="16"/>
      <c r="AN65" s="15"/>
      <c r="AO65" s="15"/>
      <c r="AP65" s="15"/>
      <c r="AQ65" s="15"/>
      <c r="AR65" s="15"/>
    </row>
    <row r="66" spans="2:44" ht="12.75">
      <c r="B66" s="10">
        <v>2</v>
      </c>
      <c r="C66" s="47" t="b">
        <v>0</v>
      </c>
      <c r="D66" s="47"/>
      <c r="E66" s="1"/>
      <c r="F66" s="48"/>
      <c r="G66" s="10"/>
      <c r="H66" s="10"/>
      <c r="I66" s="10">
        <f>$O$8</f>
        <v>-0.5</v>
      </c>
      <c r="J66" s="67"/>
      <c r="K66" s="41"/>
      <c r="L66" s="41"/>
      <c r="M66" s="41"/>
      <c r="N66" s="41"/>
      <c r="O66" s="58"/>
      <c r="P66" s="58">
        <f>P65</f>
        <v>0</v>
      </c>
      <c r="Q66" s="58">
        <f>Q65</f>
        <v>0</v>
      </c>
      <c r="R66">
        <f t="shared" si="1"/>
        <v>0</v>
      </c>
      <c r="S66">
        <f t="shared" si="2"/>
        <v>0</v>
      </c>
      <c r="T66">
        <f t="shared" si="0"/>
        <v>0</v>
      </c>
      <c r="Y66" s="8"/>
      <c r="Z66" s="8"/>
      <c r="AA66" s="8"/>
      <c r="AB66" s="8"/>
      <c r="AC66" s="15"/>
      <c r="AD66" s="15"/>
      <c r="AE66" s="8"/>
      <c r="AF66" s="8"/>
      <c r="AG66" s="8"/>
      <c r="AH66" s="8"/>
      <c r="AI66" s="15"/>
      <c r="AJ66" s="15"/>
      <c r="AK66" s="15"/>
      <c r="AL66" s="15"/>
      <c r="AM66" s="16"/>
      <c r="AN66" s="15"/>
      <c r="AO66" s="15"/>
      <c r="AP66" s="15"/>
      <c r="AQ66" s="15"/>
      <c r="AR66" s="15"/>
    </row>
    <row r="67" spans="2:44" ht="12.75">
      <c r="B67" s="10">
        <v>3</v>
      </c>
      <c r="C67" s="47" t="b">
        <v>0</v>
      </c>
      <c r="D67" s="47"/>
      <c r="E67" s="1"/>
      <c r="F67" s="48"/>
      <c r="G67" s="10" t="s">
        <v>53</v>
      </c>
      <c r="H67" s="10"/>
      <c r="I67" s="10">
        <f>ACOS(I66)</f>
        <v>2.0943951023931957</v>
      </c>
      <c r="J67" s="67">
        <f>TRUNC(I67,2)</f>
        <v>2.09</v>
      </c>
      <c r="K67" s="41"/>
      <c r="L67" s="41"/>
      <c r="M67" s="66">
        <f>J67/PI()</f>
        <v>0.6652676621241225</v>
      </c>
      <c r="N67" s="41"/>
      <c r="O67" s="58"/>
      <c r="P67" s="58">
        <f>IF(AND($C$65=TRUE,$C$66=TRUE,$C$67=TRUE,$C$68=TRUE),P59-4*PI(),0)</f>
        <v>0</v>
      </c>
      <c r="Q67" s="64">
        <f>IF(AND($C$65=TRUE,$C$66=TRUE,$C$67=TRUE,$C$68=TRUE),Q59-4*PI(),0)</f>
        <v>0</v>
      </c>
      <c r="R67">
        <f t="shared" si="1"/>
        <v>0</v>
      </c>
      <c r="S67">
        <f t="shared" si="2"/>
        <v>0</v>
      </c>
      <c r="T67">
        <f t="shared" si="0"/>
        <v>0</v>
      </c>
      <c r="Y67" s="8"/>
      <c r="Z67" s="8"/>
      <c r="AA67" s="8"/>
      <c r="AB67" s="8"/>
      <c r="AC67" s="15"/>
      <c r="AD67" s="15"/>
      <c r="AE67" s="8"/>
      <c r="AF67" s="8"/>
      <c r="AG67" s="8"/>
      <c r="AH67" s="8"/>
      <c r="AI67" s="15"/>
      <c r="AJ67" s="15"/>
      <c r="AK67" s="15"/>
      <c r="AL67" s="15"/>
      <c r="AM67" s="16"/>
      <c r="AN67" s="15"/>
      <c r="AO67" s="15"/>
      <c r="AP67" s="15"/>
      <c r="AQ67" s="15"/>
      <c r="AR67" s="15"/>
    </row>
    <row r="68" spans="2:43" ht="12.75">
      <c r="B68" s="10">
        <v>4</v>
      </c>
      <c r="C68" s="47" t="b">
        <v>0</v>
      </c>
      <c r="D68" s="47"/>
      <c r="E68" s="1"/>
      <c r="F68" s="48">
        <f>H68</f>
        <v>120</v>
      </c>
      <c r="G68" s="10" t="s">
        <v>45</v>
      </c>
      <c r="H68" s="10">
        <f>TRUNC(I68)</f>
        <v>120</v>
      </c>
      <c r="I68" s="10">
        <f>(I67*180)/PI()</f>
        <v>120.00000000000001</v>
      </c>
      <c r="J68" s="67">
        <f>-J67</f>
        <v>-2.09</v>
      </c>
      <c r="K68" s="41"/>
      <c r="L68" s="41"/>
      <c r="M68" s="41"/>
      <c r="N68" s="41"/>
      <c r="O68" s="58"/>
      <c r="P68" s="58">
        <f>P67</f>
        <v>0</v>
      </c>
      <c r="Q68" s="64">
        <f>Q67</f>
        <v>0</v>
      </c>
      <c r="R68">
        <f t="shared" si="1"/>
        <v>0</v>
      </c>
      <c r="S68">
        <f t="shared" si="2"/>
        <v>0</v>
      </c>
      <c r="T68">
        <f t="shared" si="0"/>
        <v>0</v>
      </c>
      <c r="Y68" s="8"/>
      <c r="Z68" s="8"/>
      <c r="AA68" s="8"/>
      <c r="AB68" s="8"/>
      <c r="AC68" s="15"/>
      <c r="AD68" s="15"/>
      <c r="AE68" s="8"/>
      <c r="AF68" s="8"/>
      <c r="AG68" s="8"/>
      <c r="AH68" s="8"/>
      <c r="AI68" s="15"/>
      <c r="AJ68" s="15"/>
      <c r="AK68" s="15"/>
      <c r="AL68" s="15"/>
      <c r="AM68" s="16"/>
      <c r="AN68" s="15"/>
      <c r="AO68" s="15"/>
      <c r="AP68" s="15"/>
      <c r="AQ68" s="15"/>
    </row>
    <row r="69" spans="2:43" ht="12.75">
      <c r="B69" s="10">
        <v>5</v>
      </c>
      <c r="C69" s="47" t="b">
        <v>0</v>
      </c>
      <c r="D69" s="47"/>
      <c r="E69" s="1"/>
      <c r="F69" s="48">
        <f>ABS(H69)</f>
        <v>0</v>
      </c>
      <c r="G69" s="10" t="s">
        <v>54</v>
      </c>
      <c r="H69" s="10">
        <f>TRUNC(I69)</f>
        <v>0</v>
      </c>
      <c r="I69" s="10">
        <f>(I68-TRUNC(I68))*60</f>
        <v>8.526512829121202E-13</v>
      </c>
      <c r="J69" s="41"/>
      <c r="K69" s="41"/>
      <c r="L69" s="41"/>
      <c r="M69" s="41"/>
      <c r="N69" s="41"/>
      <c r="O69" s="58"/>
      <c r="P69" s="58">
        <f>IF(AND($C$65=TRUE,$C$66=TRUE,$C$67=TRUE),P57,"")</f>
      </c>
      <c r="Q69" s="58"/>
      <c r="R69">
        <f t="shared" si="1"/>
        <v>0</v>
      </c>
      <c r="S69">
        <f t="shared" si="2"/>
        <v>0</v>
      </c>
      <c r="T69">
        <f t="shared" si="0"/>
        <v>0</v>
      </c>
      <c r="Y69" s="8"/>
      <c r="Z69" s="8"/>
      <c r="AA69" s="8"/>
      <c r="AB69" s="8"/>
      <c r="AC69" s="15"/>
      <c r="AD69" s="15"/>
      <c r="AE69" s="8"/>
      <c r="AF69" s="8"/>
      <c r="AG69" s="8"/>
      <c r="AH69" s="8"/>
      <c r="AI69" s="15"/>
      <c r="AJ69" s="15"/>
      <c r="AK69" s="15"/>
      <c r="AL69" s="15"/>
      <c r="AM69" s="16"/>
      <c r="AN69" s="15"/>
      <c r="AO69" s="15"/>
      <c r="AP69" s="15"/>
      <c r="AQ69" s="15"/>
    </row>
    <row r="70" spans="2:43" ht="12.75">
      <c r="B70" s="10">
        <v>6</v>
      </c>
      <c r="C70" s="47" t="b">
        <v>0</v>
      </c>
      <c r="D70" s="47"/>
      <c r="E70" s="1"/>
      <c r="F70" s="48">
        <f>ABS(H70)</f>
        <v>0</v>
      </c>
      <c r="G70" s="10" t="s">
        <v>55</v>
      </c>
      <c r="H70" s="10">
        <f>TRUNC(I70)</f>
        <v>0</v>
      </c>
      <c r="I70" s="10">
        <f>(I69-TRUNC(I69))*60</f>
        <v>5.1159076974727213E-11</v>
      </c>
      <c r="J70" s="41"/>
      <c r="K70" s="41"/>
      <c r="L70" s="41"/>
      <c r="M70" s="41"/>
      <c r="N70" s="41"/>
      <c r="O70" s="58"/>
      <c r="P70" s="64">
        <v>0</v>
      </c>
      <c r="Q70" s="58"/>
      <c r="R70">
        <f t="shared" si="1"/>
        <v>0</v>
      </c>
      <c r="S70">
        <f t="shared" si="2"/>
        <v>0</v>
      </c>
      <c r="T70">
        <f t="shared" si="0"/>
        <v>0</v>
      </c>
      <c r="Y70" s="8"/>
      <c r="Z70" s="8"/>
      <c r="AA70" s="8"/>
      <c r="AB70" s="8"/>
      <c r="AC70" s="15"/>
      <c r="AD70" s="15"/>
      <c r="AE70" s="8"/>
      <c r="AF70" s="8"/>
      <c r="AG70" s="8"/>
      <c r="AH70" s="8"/>
      <c r="AI70" s="15"/>
      <c r="AJ70" s="15"/>
      <c r="AK70" s="15"/>
      <c r="AL70" s="15"/>
      <c r="AM70" s="16"/>
      <c r="AN70" s="15"/>
      <c r="AO70" s="15"/>
      <c r="AP70" s="15"/>
      <c r="AQ70" s="15"/>
    </row>
    <row r="71" spans="2:43" ht="12.75">
      <c r="B71" s="10">
        <v>7</v>
      </c>
      <c r="C71" s="47" t="b">
        <v>0</v>
      </c>
      <c r="D71" s="47"/>
      <c r="E71" s="1"/>
      <c r="F71" s="48"/>
      <c r="G71" s="10"/>
      <c r="H71" s="10"/>
      <c r="I71" s="10"/>
      <c r="J71" s="41"/>
      <c r="K71" s="41"/>
      <c r="L71" s="41"/>
      <c r="M71" s="41"/>
      <c r="N71" s="41"/>
      <c r="P71" s="64">
        <f>IF(AND($C$65=TRUE,$C$66=TRUE,$C$67=TRUE,$C$68=TRUE),O8,0)</f>
        <v>0</v>
      </c>
      <c r="R71">
        <f t="shared" si="1"/>
        <v>0</v>
      </c>
      <c r="S71">
        <f t="shared" si="2"/>
        <v>0</v>
      </c>
      <c r="T71">
        <f t="shared" si="0"/>
        <v>0</v>
      </c>
      <c r="Y71" s="8"/>
      <c r="Z71" s="8"/>
      <c r="AA71" s="8"/>
      <c r="AB71" s="8"/>
      <c r="AC71" s="15"/>
      <c r="AD71" s="15"/>
      <c r="AE71" s="8"/>
      <c r="AF71" s="8"/>
      <c r="AG71" s="8"/>
      <c r="AH71" s="8"/>
      <c r="AI71" s="15"/>
      <c r="AJ71" s="15"/>
      <c r="AK71" s="15"/>
      <c r="AL71" s="15"/>
      <c r="AM71" s="16"/>
      <c r="AN71" s="15"/>
      <c r="AO71" s="15"/>
      <c r="AP71" s="15"/>
      <c r="AQ71" s="15"/>
    </row>
    <row r="72" spans="2:43" ht="12.75">
      <c r="B72" s="10"/>
      <c r="C72" s="47"/>
      <c r="D72" s="47"/>
      <c r="E72" s="1"/>
      <c r="F72" s="48"/>
      <c r="G72" s="10" t="s">
        <v>53</v>
      </c>
      <c r="H72" s="10"/>
      <c r="I72" s="10">
        <f>PI()-ASIN(O8)</f>
        <v>3.6651914291880923</v>
      </c>
      <c r="J72" s="41"/>
      <c r="K72" s="41"/>
      <c r="L72" s="41"/>
      <c r="M72" s="41"/>
      <c r="N72" s="41"/>
      <c r="R72">
        <f t="shared" si="1"/>
        <v>0</v>
      </c>
      <c r="S72">
        <f t="shared" si="2"/>
        <v>0</v>
      </c>
      <c r="T72">
        <f t="shared" si="0"/>
        <v>0</v>
      </c>
      <c r="Y72" s="8"/>
      <c r="Z72" s="8"/>
      <c r="AA72" s="8"/>
      <c r="AB72" s="8"/>
      <c r="AC72" s="15"/>
      <c r="AD72" s="15"/>
      <c r="AE72" s="8"/>
      <c r="AF72" s="8"/>
      <c r="AG72" s="8"/>
      <c r="AH72" s="8"/>
      <c r="AI72" s="15"/>
      <c r="AJ72" s="15"/>
      <c r="AK72" s="15"/>
      <c r="AL72" s="15"/>
      <c r="AM72" s="16"/>
      <c r="AN72" s="15"/>
      <c r="AO72" s="15"/>
      <c r="AP72" s="15"/>
      <c r="AQ72" s="15"/>
    </row>
    <row r="73" spans="2:43" ht="12.75">
      <c r="B73" s="7"/>
      <c r="C73" s="47"/>
      <c r="D73" s="47"/>
      <c r="E73" s="1"/>
      <c r="F73" s="48">
        <f>H73</f>
        <v>210</v>
      </c>
      <c r="G73" s="10" t="s">
        <v>45</v>
      </c>
      <c r="H73" s="10">
        <f>TRUNC(I73)</f>
        <v>210</v>
      </c>
      <c r="I73" s="10">
        <f>(I72*180)/PI()</f>
        <v>210</v>
      </c>
      <c r="J73" s="41"/>
      <c r="K73" s="41"/>
      <c r="L73" s="41"/>
      <c r="M73" s="41"/>
      <c r="N73" s="41"/>
      <c r="O73" t="s">
        <v>59</v>
      </c>
      <c r="R73">
        <f t="shared" si="1"/>
        <v>0</v>
      </c>
      <c r="S73">
        <f t="shared" si="2"/>
        <v>0</v>
      </c>
      <c r="T73">
        <f t="shared" si="0"/>
        <v>0</v>
      </c>
      <c r="Y73" s="8"/>
      <c r="Z73" s="8"/>
      <c r="AA73" s="8"/>
      <c r="AB73" s="8"/>
      <c r="AC73" s="15"/>
      <c r="AD73" s="15"/>
      <c r="AE73" s="8"/>
      <c r="AF73" s="8"/>
      <c r="AG73" s="8"/>
      <c r="AH73" s="8"/>
      <c r="AI73" s="15"/>
      <c r="AJ73" s="15"/>
      <c r="AK73" s="15"/>
      <c r="AL73" s="15"/>
      <c r="AM73" s="16"/>
      <c r="AN73" s="15"/>
      <c r="AO73" s="15"/>
      <c r="AP73" s="15"/>
      <c r="AQ73" s="15"/>
    </row>
    <row r="74" spans="2:55" ht="12.75">
      <c r="B74" s="7"/>
      <c r="C74" s="47"/>
      <c r="D74" s="47"/>
      <c r="E74" s="1"/>
      <c r="F74" s="48">
        <f>ABS(H74)</f>
        <v>0</v>
      </c>
      <c r="G74" s="10" t="s">
        <v>54</v>
      </c>
      <c r="H74" s="10">
        <f>TRUNC(I74)</f>
        <v>0</v>
      </c>
      <c r="I74" s="10">
        <f>(I73-TRUNC(I73))*60</f>
        <v>0</v>
      </c>
      <c r="J74" s="41"/>
      <c r="K74" s="41"/>
      <c r="L74" s="41"/>
      <c r="M74" s="41"/>
      <c r="N74" s="41"/>
      <c r="O74" s="63" t="s">
        <v>14</v>
      </c>
      <c r="P74" s="63">
        <f>IF(AND($C$65=TRUE,$C$66=TRUE,$C$67=TRUE),ACOS($O$8),0)</f>
        <v>0</v>
      </c>
      <c r="Q74" s="63">
        <f>IF(AND($C$65=TRUE,$C$66=TRUE,$C$67=TRUE),-P74,0)</f>
        <v>0</v>
      </c>
      <c r="R74">
        <f t="shared" si="1"/>
        <v>0</v>
      </c>
      <c r="S74">
        <f t="shared" si="2"/>
        <v>0</v>
      </c>
      <c r="T74">
        <f t="shared" si="0"/>
        <v>0</v>
      </c>
      <c r="Y74" s="8"/>
      <c r="Z74" s="8"/>
      <c r="AA74" s="8"/>
      <c r="AB74" s="8"/>
      <c r="AC74" s="15"/>
      <c r="AD74" s="15"/>
      <c r="AE74" s="8"/>
      <c r="AF74" s="8"/>
      <c r="AG74" s="8"/>
      <c r="AH74" s="8"/>
      <c r="AI74" s="15"/>
      <c r="AJ74" s="15"/>
      <c r="AK74" s="15"/>
      <c r="AL74" s="15"/>
      <c r="AM74" s="16"/>
      <c r="AN74" s="15"/>
      <c r="AO74" s="15"/>
      <c r="AP74" s="15"/>
      <c r="AQ74" s="15"/>
      <c r="BC74" s="15"/>
    </row>
    <row r="75" spans="2:55" ht="12.75">
      <c r="B75" s="7"/>
      <c r="C75" s="1"/>
      <c r="D75" s="49"/>
      <c r="E75" s="1"/>
      <c r="F75" s="48">
        <f>ABS(H75)</f>
        <v>0</v>
      </c>
      <c r="G75" s="10" t="s">
        <v>55</v>
      </c>
      <c r="H75" s="10">
        <f>TRUNC(I75)</f>
        <v>0</v>
      </c>
      <c r="I75" s="10">
        <f>(I74-TRUNC(I74))*60</f>
        <v>0</v>
      </c>
      <c r="O75" s="63" t="s">
        <v>15</v>
      </c>
      <c r="P75" s="63">
        <f>IF(AND($C$65=TRUE,$C$66=TRUE,$C$67=TRUE),O8,0)</f>
        <v>0</v>
      </c>
      <c r="Q75" s="63">
        <f>IF(AND($C$65=TRUE,$C$66=TRUE,$C$67=TRUE),O8,0)</f>
        <v>0</v>
      </c>
      <c r="R75">
        <f t="shared" si="1"/>
        <v>0</v>
      </c>
      <c r="S75">
        <f t="shared" si="2"/>
        <v>0</v>
      </c>
      <c r="T75">
        <f t="shared" si="0"/>
        <v>0</v>
      </c>
      <c r="Y75" s="8"/>
      <c r="Z75" s="8"/>
      <c r="AA75" s="8"/>
      <c r="AB75" s="8"/>
      <c r="AC75" s="15"/>
      <c r="AD75" s="15"/>
      <c r="AE75" s="8"/>
      <c r="AF75" s="8"/>
      <c r="AG75" s="8"/>
      <c r="AH75" s="8"/>
      <c r="AI75" s="15"/>
      <c r="AJ75" s="15"/>
      <c r="AK75" s="15"/>
      <c r="AL75" s="15"/>
      <c r="AM75" s="16"/>
      <c r="AN75" s="15"/>
      <c r="AO75" s="15"/>
      <c r="AP75" s="15"/>
      <c r="AQ75" s="15"/>
      <c r="BC75" s="15"/>
    </row>
    <row r="76" spans="2:55" ht="12.75">
      <c r="B76" s="7"/>
      <c r="C76" s="1"/>
      <c r="D76" s="1"/>
      <c r="E76" s="1"/>
      <c r="F76" s="48"/>
      <c r="G76" s="10"/>
      <c r="H76" s="10"/>
      <c r="I76" s="10"/>
      <c r="O76" s="63"/>
      <c r="P76" s="63"/>
      <c r="Q76" s="63"/>
      <c r="R76">
        <f t="shared" si="1"/>
        <v>0</v>
      </c>
      <c r="S76">
        <f t="shared" si="2"/>
        <v>0</v>
      </c>
      <c r="T76">
        <f t="shared" si="0"/>
        <v>0</v>
      </c>
      <c r="Y76" s="8"/>
      <c r="Z76" s="8"/>
      <c r="AA76" s="8"/>
      <c r="AB76" s="8"/>
      <c r="AC76" s="15"/>
      <c r="AD76" s="15"/>
      <c r="AE76" s="8"/>
      <c r="AF76" s="8"/>
      <c r="AG76" s="8"/>
      <c r="AH76" s="8"/>
      <c r="AI76" s="15"/>
      <c r="AJ76" s="15"/>
      <c r="AK76" s="15"/>
      <c r="AL76" s="15"/>
      <c r="AM76" s="16"/>
      <c r="AN76" s="15"/>
      <c r="AO76" s="15"/>
      <c r="AP76" s="15"/>
      <c r="AQ76" s="15"/>
      <c r="BC76" s="15"/>
    </row>
    <row r="77" spans="2:55" ht="12.75">
      <c r="B77" s="7"/>
      <c r="C77" s="1"/>
      <c r="D77" s="1"/>
      <c r="E77" s="1"/>
      <c r="F77" s="1"/>
      <c r="G77" s="7">
        <f>DEGREES(ASIN(O8))</f>
        <v>-30.000000000000004</v>
      </c>
      <c r="H77" s="29"/>
      <c r="I77" s="29"/>
      <c r="O77" s="63" t="s">
        <v>14</v>
      </c>
      <c r="P77" s="63">
        <f>IF(AND($C$65=TRUE,$C$66=TRUE,$C$67=TRUE),P74+PI()*2,0)</f>
        <v>0</v>
      </c>
      <c r="Q77" s="63">
        <f>IF(AND($C$65=TRUE,$C$66=TRUE,$C$67=TRUE),Q74+PI()*2,0)</f>
        <v>0</v>
      </c>
      <c r="R77">
        <f t="shared" si="1"/>
        <v>0</v>
      </c>
      <c r="S77">
        <f t="shared" si="2"/>
        <v>0</v>
      </c>
      <c r="T77">
        <f aca="true" t="shared" si="3" ref="T77:T105">IF(AND($C$65=TRUE,$C$66=TRUE),$O$8,0)</f>
        <v>0</v>
      </c>
      <c r="Y77" s="8"/>
      <c r="Z77" s="8"/>
      <c r="AA77" s="8"/>
      <c r="AB77" s="8"/>
      <c r="AC77" s="15"/>
      <c r="AD77" s="15"/>
      <c r="AE77" s="8"/>
      <c r="AF77" s="8"/>
      <c r="AG77" s="8"/>
      <c r="AH77" s="8"/>
      <c r="AI77" s="15"/>
      <c r="AJ77" s="15"/>
      <c r="AK77" s="15"/>
      <c r="AL77" s="15"/>
      <c r="AM77" s="16"/>
      <c r="AN77" s="15"/>
      <c r="AO77" s="15"/>
      <c r="AP77" s="15"/>
      <c r="AQ77" s="15"/>
      <c r="BC77" s="15"/>
    </row>
    <row r="78" spans="2:55" ht="12.75">
      <c r="B78" s="7"/>
      <c r="C78" s="28"/>
      <c r="D78" s="1"/>
      <c r="E78" s="1"/>
      <c r="F78" s="1"/>
      <c r="G78" s="7">
        <f>180-G77</f>
        <v>210</v>
      </c>
      <c r="H78" s="29"/>
      <c r="I78" s="29"/>
      <c r="O78" s="63" t="s">
        <v>15</v>
      </c>
      <c r="P78" s="63"/>
      <c r="Q78" s="63"/>
      <c r="R78">
        <f aca="true" t="shared" si="4" ref="R78:R105">IF(AND($O$8&lt;&gt;"",$C$65=TRUE),R77+0.314,0)</f>
        <v>0</v>
      </c>
      <c r="S78">
        <f t="shared" si="2"/>
        <v>0</v>
      </c>
      <c r="T78">
        <f t="shared" si="3"/>
        <v>0</v>
      </c>
      <c r="Y78" s="8"/>
      <c r="Z78" s="8"/>
      <c r="AA78" s="8"/>
      <c r="AB78" s="8"/>
      <c r="AC78" s="15"/>
      <c r="AD78" s="15"/>
      <c r="AE78" s="8"/>
      <c r="AF78" s="8"/>
      <c r="AG78" s="8"/>
      <c r="AH78" s="8"/>
      <c r="AI78" s="15"/>
      <c r="AJ78" s="15"/>
      <c r="AK78" s="15"/>
      <c r="AL78" s="15"/>
      <c r="AM78" s="16"/>
      <c r="AN78" s="15"/>
      <c r="AO78" s="15"/>
      <c r="AP78" s="15"/>
      <c r="AQ78" s="15"/>
      <c r="BC78" s="15"/>
    </row>
    <row r="79" spans="15:55" ht="12.75">
      <c r="O79" s="63"/>
      <c r="P79" s="63"/>
      <c r="Q79" s="63"/>
      <c r="R79">
        <f t="shared" si="4"/>
        <v>0</v>
      </c>
      <c r="S79">
        <f t="shared" si="2"/>
        <v>0</v>
      </c>
      <c r="T79">
        <f t="shared" si="3"/>
        <v>0</v>
      </c>
      <c r="Y79" s="8"/>
      <c r="Z79" s="8"/>
      <c r="AA79" s="8"/>
      <c r="AB79" s="8"/>
      <c r="AC79" s="15"/>
      <c r="AD79" s="15"/>
      <c r="AE79" s="8"/>
      <c r="AF79" s="8"/>
      <c r="AG79" s="8"/>
      <c r="AH79" s="8"/>
      <c r="AI79" s="15"/>
      <c r="AJ79" s="15"/>
      <c r="AK79" s="15"/>
      <c r="AL79" s="15"/>
      <c r="AM79" s="16"/>
      <c r="AN79" s="15"/>
      <c r="AO79" s="15"/>
      <c r="AP79" s="15"/>
      <c r="AQ79" s="15"/>
      <c r="BC79" s="15"/>
    </row>
    <row r="80" spans="15:55" ht="12.75">
      <c r="O80" s="63" t="s">
        <v>14</v>
      </c>
      <c r="P80" s="63">
        <f>IF(AND($C$65=TRUE,$C$66=TRUE,$C$67=TRUE),P74-2*PI(),0)</f>
        <v>0</v>
      </c>
      <c r="Q80" s="63">
        <f>IF(AND($C$65=TRUE,$C$66=TRUE,$C$67=TRUE),Q74-2*PI(),0)</f>
        <v>0</v>
      </c>
      <c r="R80">
        <f t="shared" si="4"/>
        <v>0</v>
      </c>
      <c r="S80">
        <f t="shared" si="2"/>
        <v>0</v>
      </c>
      <c r="T80">
        <f t="shared" si="3"/>
        <v>0</v>
      </c>
      <c r="Y80" s="8"/>
      <c r="Z80" s="8"/>
      <c r="AA80" s="8"/>
      <c r="AB80" s="8"/>
      <c r="AC80" s="15"/>
      <c r="AD80" s="15"/>
      <c r="AE80" s="8"/>
      <c r="AF80" s="8"/>
      <c r="AG80" s="8"/>
      <c r="AH80" s="8"/>
      <c r="AI80" s="15"/>
      <c r="AJ80" s="15"/>
      <c r="AK80" s="15"/>
      <c r="AL80" s="15"/>
      <c r="AM80" s="16"/>
      <c r="AN80" s="15"/>
      <c r="AO80" s="15"/>
      <c r="AP80" s="15"/>
      <c r="AQ80" s="15"/>
      <c r="BC80" s="15"/>
    </row>
    <row r="81" spans="15:55" ht="12.75">
      <c r="O81" s="63"/>
      <c r="P81" s="63"/>
      <c r="Q81" s="63"/>
      <c r="R81">
        <f t="shared" si="4"/>
        <v>0</v>
      </c>
      <c r="S81">
        <f t="shared" si="2"/>
        <v>0</v>
      </c>
      <c r="T81">
        <f t="shared" si="3"/>
        <v>0</v>
      </c>
      <c r="Y81" s="8"/>
      <c r="Z81" s="8"/>
      <c r="AA81" s="8"/>
      <c r="AB81" s="8"/>
      <c r="AC81" s="15"/>
      <c r="AD81" s="15"/>
      <c r="AE81" s="8"/>
      <c r="AF81" s="8"/>
      <c r="AG81" s="8"/>
      <c r="AH81" s="8"/>
      <c r="AI81" s="15"/>
      <c r="AJ81" s="15"/>
      <c r="AK81" s="15"/>
      <c r="AL81" s="15"/>
      <c r="AM81" s="16"/>
      <c r="AN81" s="15"/>
      <c r="AO81" s="15"/>
      <c r="AP81" s="15"/>
      <c r="AQ81" s="15"/>
      <c r="BC81" s="15"/>
    </row>
    <row r="82" spans="15:55" ht="12.75">
      <c r="O82" s="63"/>
      <c r="P82" s="63">
        <f>IF(AND($C$65=TRUE,$C$66=TRUE,$C$67=TRUE),P74-4*PI(),0)</f>
        <v>0</v>
      </c>
      <c r="Q82" s="63">
        <f>IF(AND($C$65=TRUE,$C$66=TRUE,$C$67=TRUE),Q74-4*PI(),0)</f>
        <v>0</v>
      </c>
      <c r="R82">
        <f t="shared" si="4"/>
        <v>0</v>
      </c>
      <c r="S82">
        <f t="shared" si="2"/>
        <v>0</v>
      </c>
      <c r="T82">
        <f t="shared" si="3"/>
        <v>0</v>
      </c>
      <c r="Y82" s="8"/>
      <c r="Z82" s="8"/>
      <c r="AA82" s="8"/>
      <c r="AB82" s="8"/>
      <c r="AC82" s="15"/>
      <c r="AD82" s="15"/>
      <c r="AE82" s="8"/>
      <c r="AF82" s="8"/>
      <c r="AG82" s="8"/>
      <c r="AH82" s="8"/>
      <c r="AI82" s="15"/>
      <c r="AJ82" s="15"/>
      <c r="AK82" s="15"/>
      <c r="AL82" s="15"/>
      <c r="AM82" s="16"/>
      <c r="AN82" s="15"/>
      <c r="AO82" s="15"/>
      <c r="AP82" s="15"/>
      <c r="AQ82" s="15"/>
      <c r="BC82" s="15"/>
    </row>
    <row r="83" spans="15:55" ht="12.75">
      <c r="O83" s="63"/>
      <c r="P83" s="63">
        <f>IF(AND($C$65=TRUE,$C$66=TRUE,$C$67=TRUE,$C$68=TRUE),$O$8,0)</f>
        <v>0</v>
      </c>
      <c r="Q83" s="63"/>
      <c r="R83">
        <f t="shared" si="4"/>
        <v>0</v>
      </c>
      <c r="S83">
        <f t="shared" si="2"/>
        <v>0</v>
      </c>
      <c r="T83">
        <f t="shared" si="3"/>
        <v>0</v>
      </c>
      <c r="Y83" s="8"/>
      <c r="Z83" s="8"/>
      <c r="AA83" s="8"/>
      <c r="AB83" s="8"/>
      <c r="AC83" s="15"/>
      <c r="AD83" s="15"/>
      <c r="AE83" s="8"/>
      <c r="AF83" s="8"/>
      <c r="AG83" s="8"/>
      <c r="AH83" s="8"/>
      <c r="AI83" s="15"/>
      <c r="AJ83" s="15"/>
      <c r="AK83" s="15"/>
      <c r="AL83" s="15"/>
      <c r="AM83" s="16"/>
      <c r="AN83" s="15"/>
      <c r="AO83" s="15"/>
      <c r="AP83" s="15"/>
      <c r="AQ83" s="15"/>
      <c r="BC83" s="15"/>
    </row>
    <row r="84" spans="18:55" ht="12.75">
      <c r="R84">
        <f t="shared" si="4"/>
        <v>0</v>
      </c>
      <c r="S84">
        <f t="shared" si="2"/>
        <v>0</v>
      </c>
      <c r="T84">
        <f t="shared" si="3"/>
        <v>0</v>
      </c>
      <c r="Y84" s="8"/>
      <c r="Z84" s="8"/>
      <c r="AA84" s="8"/>
      <c r="AB84" s="8"/>
      <c r="AC84" s="15"/>
      <c r="AD84" s="15"/>
      <c r="AE84" s="8"/>
      <c r="AF84" s="8"/>
      <c r="AG84" s="8"/>
      <c r="AH84" s="8"/>
      <c r="AI84" s="15"/>
      <c r="AJ84" s="15"/>
      <c r="AK84" s="15"/>
      <c r="AL84" s="15"/>
      <c r="AM84" s="16"/>
      <c r="AN84" s="15"/>
      <c r="AO84" s="15"/>
      <c r="AP84" s="15"/>
      <c r="AQ84" s="15"/>
      <c r="BC84" s="15"/>
    </row>
    <row r="85" spans="18:55" ht="12.75">
      <c r="R85">
        <f t="shared" si="4"/>
        <v>0</v>
      </c>
      <c r="S85">
        <f t="shared" si="2"/>
        <v>0</v>
      </c>
      <c r="T85">
        <f t="shared" si="3"/>
        <v>0</v>
      </c>
      <c r="Y85" s="8"/>
      <c r="Z85" s="8"/>
      <c r="AA85" s="8"/>
      <c r="AB85" s="8"/>
      <c r="AC85" s="15"/>
      <c r="AD85" s="15"/>
      <c r="AE85" s="8"/>
      <c r="AF85" s="8"/>
      <c r="AG85" s="8"/>
      <c r="AH85" s="8"/>
      <c r="AI85" s="15"/>
      <c r="AJ85" s="15"/>
      <c r="AK85" s="15"/>
      <c r="AL85" s="15"/>
      <c r="AM85" s="16"/>
      <c r="AN85" s="15"/>
      <c r="AO85" s="15"/>
      <c r="AP85" s="15"/>
      <c r="AQ85" s="15"/>
      <c r="BC85" s="15"/>
    </row>
    <row r="86" spans="18:55" ht="12.75">
      <c r="R86">
        <f t="shared" si="4"/>
        <v>0</v>
      </c>
      <c r="S86">
        <f t="shared" si="2"/>
        <v>0</v>
      </c>
      <c r="T86">
        <f t="shared" si="3"/>
        <v>0</v>
      </c>
      <c r="Y86" s="8"/>
      <c r="Z86" s="8"/>
      <c r="AA86" s="8"/>
      <c r="AB86" s="8"/>
      <c r="AC86" s="15"/>
      <c r="AD86" s="15"/>
      <c r="AE86" s="8"/>
      <c r="AF86" s="8"/>
      <c r="AG86" s="8"/>
      <c r="AH86" s="8"/>
      <c r="AI86" s="15"/>
      <c r="AJ86" s="15"/>
      <c r="AK86" s="15"/>
      <c r="AL86" s="15"/>
      <c r="AM86" s="16"/>
      <c r="AN86" s="15"/>
      <c r="AO86" s="15"/>
      <c r="AP86" s="15"/>
      <c r="AQ86" s="15"/>
      <c r="BC86" s="15"/>
    </row>
    <row r="87" spans="18:55" ht="12.75">
      <c r="R87">
        <f t="shared" si="4"/>
        <v>0</v>
      </c>
      <c r="S87">
        <f>IF($C$65=TRUE,COS(R87),0)</f>
        <v>0</v>
      </c>
      <c r="T87">
        <f t="shared" si="3"/>
        <v>0</v>
      </c>
      <c r="Y87" s="8"/>
      <c r="Z87" s="8"/>
      <c r="AA87" s="8"/>
      <c r="AB87" s="8"/>
      <c r="AC87" s="15"/>
      <c r="AD87" s="15"/>
      <c r="AE87" s="8"/>
      <c r="AF87" s="8"/>
      <c r="AG87" s="8"/>
      <c r="AH87" s="8"/>
      <c r="AI87" s="15"/>
      <c r="AJ87" s="15"/>
      <c r="AK87" s="15"/>
      <c r="AL87" s="15"/>
      <c r="AM87" s="16"/>
      <c r="AN87" s="15"/>
      <c r="AO87" s="15"/>
      <c r="AP87" s="15"/>
      <c r="AQ87" s="15"/>
      <c r="BC87" s="15"/>
    </row>
    <row r="88" spans="18:55" ht="12.75">
      <c r="R88">
        <f t="shared" si="4"/>
        <v>0</v>
      </c>
      <c r="S88">
        <f t="shared" si="2"/>
        <v>0</v>
      </c>
      <c r="T88">
        <f t="shared" si="3"/>
        <v>0</v>
      </c>
      <c r="Y88" s="8"/>
      <c r="Z88" s="8"/>
      <c r="AA88" s="8"/>
      <c r="AB88" s="8"/>
      <c r="AC88" s="15"/>
      <c r="AD88" s="15"/>
      <c r="AE88" s="8"/>
      <c r="AF88" s="8"/>
      <c r="AG88" s="8"/>
      <c r="AH88" s="8"/>
      <c r="AI88" s="15"/>
      <c r="AJ88" s="15"/>
      <c r="AK88" s="15"/>
      <c r="AL88" s="15"/>
      <c r="AM88" s="16"/>
      <c r="AN88" s="15"/>
      <c r="AO88" s="15"/>
      <c r="AP88" s="15"/>
      <c r="AQ88" s="15"/>
      <c r="BC88" s="15"/>
    </row>
    <row r="89" spans="18:55" ht="12.75">
      <c r="R89">
        <f t="shared" si="4"/>
        <v>0</v>
      </c>
      <c r="S89">
        <f t="shared" si="2"/>
        <v>0</v>
      </c>
      <c r="T89">
        <f t="shared" si="3"/>
        <v>0</v>
      </c>
      <c r="Y89" s="8"/>
      <c r="Z89" s="8"/>
      <c r="AA89" s="8"/>
      <c r="AB89" s="8"/>
      <c r="AC89" s="15"/>
      <c r="AD89" s="15"/>
      <c r="AE89" s="8"/>
      <c r="AF89" s="8"/>
      <c r="AG89" s="8"/>
      <c r="AH89" s="8"/>
      <c r="AI89" s="15"/>
      <c r="AJ89" s="15"/>
      <c r="AK89" s="15"/>
      <c r="AL89" s="15"/>
      <c r="AM89" s="16"/>
      <c r="AN89" s="15"/>
      <c r="AO89" s="15"/>
      <c r="AP89" s="15"/>
      <c r="AQ89" s="15"/>
      <c r="BC89" s="15"/>
    </row>
    <row r="90" spans="18:55" ht="12.75">
      <c r="R90">
        <f t="shared" si="4"/>
        <v>0</v>
      </c>
      <c r="S90">
        <f t="shared" si="2"/>
        <v>0</v>
      </c>
      <c r="T90">
        <f t="shared" si="3"/>
        <v>0</v>
      </c>
      <c r="Y90" s="8"/>
      <c r="Z90" s="8"/>
      <c r="AA90" s="8"/>
      <c r="AB90" s="8"/>
      <c r="AC90" s="15"/>
      <c r="AD90" s="15"/>
      <c r="AE90" s="8"/>
      <c r="AF90" s="8"/>
      <c r="AG90" s="8"/>
      <c r="AH90" s="8"/>
      <c r="AI90" s="15"/>
      <c r="AJ90" s="15"/>
      <c r="AK90" s="15"/>
      <c r="AL90" s="15"/>
      <c r="AM90" s="16"/>
      <c r="AN90" s="15"/>
      <c r="AO90" s="15"/>
      <c r="AP90" s="15"/>
      <c r="AQ90" s="15"/>
      <c r="BC90" s="15"/>
    </row>
    <row r="91" spans="18:55" ht="12.75">
      <c r="R91">
        <f t="shared" si="4"/>
        <v>0</v>
      </c>
      <c r="S91">
        <f t="shared" si="2"/>
        <v>0</v>
      </c>
      <c r="T91">
        <f t="shared" si="3"/>
        <v>0</v>
      </c>
      <c r="Y91" s="8"/>
      <c r="Z91" s="8"/>
      <c r="AA91" s="8"/>
      <c r="AB91" s="8"/>
      <c r="AC91" s="15"/>
      <c r="AD91" s="15"/>
      <c r="AE91" s="8"/>
      <c r="AF91" s="8"/>
      <c r="AG91" s="8"/>
      <c r="AH91" s="8"/>
      <c r="AI91" s="15"/>
      <c r="AJ91" s="15"/>
      <c r="AK91" s="15"/>
      <c r="AL91" s="15"/>
      <c r="AM91" s="16"/>
      <c r="AN91" s="15"/>
      <c r="AO91" s="15"/>
      <c r="AP91" s="15"/>
      <c r="AQ91" s="15"/>
      <c r="BC91" s="15"/>
    </row>
    <row r="92" spans="18:55" ht="12.75">
      <c r="R92">
        <f t="shared" si="4"/>
        <v>0</v>
      </c>
      <c r="S92">
        <f t="shared" si="2"/>
        <v>0</v>
      </c>
      <c r="T92">
        <f t="shared" si="3"/>
        <v>0</v>
      </c>
      <c r="Y92" s="8"/>
      <c r="Z92" s="8"/>
      <c r="AA92" s="8"/>
      <c r="AB92" s="8"/>
      <c r="AC92" s="15"/>
      <c r="AD92" s="15"/>
      <c r="AE92" s="8"/>
      <c r="AF92" s="8"/>
      <c r="AG92" s="8"/>
      <c r="AH92" s="8"/>
      <c r="AI92" s="15"/>
      <c r="AJ92" s="15"/>
      <c r="AK92" s="15"/>
      <c r="AL92" s="15"/>
      <c r="AM92" s="16"/>
      <c r="AN92" s="15"/>
      <c r="AO92" s="15"/>
      <c r="AP92" s="15"/>
      <c r="AQ92" s="15"/>
      <c r="BC92" s="15"/>
    </row>
    <row r="93" spans="18:55" ht="12.75">
      <c r="R93">
        <f t="shared" si="4"/>
        <v>0</v>
      </c>
      <c r="S93">
        <f t="shared" si="2"/>
        <v>0</v>
      </c>
      <c r="T93">
        <f t="shared" si="3"/>
        <v>0</v>
      </c>
      <c r="Y93" s="8"/>
      <c r="Z93" s="8"/>
      <c r="AA93" s="8"/>
      <c r="AB93" s="8"/>
      <c r="AC93" s="15"/>
      <c r="AD93" s="15"/>
      <c r="AE93" s="8"/>
      <c r="AF93" s="8"/>
      <c r="AG93" s="8"/>
      <c r="AH93" s="8"/>
      <c r="AI93" s="15"/>
      <c r="AJ93" s="15"/>
      <c r="AK93" s="15"/>
      <c r="AL93" s="15"/>
      <c r="AM93" s="16"/>
      <c r="AN93" s="15"/>
      <c r="AO93" s="15"/>
      <c r="AP93" s="15"/>
      <c r="AQ93" s="15"/>
      <c r="BC93" s="15"/>
    </row>
    <row r="94" spans="18:55" ht="12.75">
      <c r="R94">
        <f t="shared" si="4"/>
        <v>0</v>
      </c>
      <c r="S94">
        <f t="shared" si="2"/>
        <v>0</v>
      </c>
      <c r="T94">
        <f t="shared" si="3"/>
        <v>0</v>
      </c>
      <c r="Y94" s="8"/>
      <c r="Z94" s="8"/>
      <c r="AA94" s="8"/>
      <c r="AB94" s="8"/>
      <c r="AC94" s="15"/>
      <c r="AD94" s="15"/>
      <c r="AE94" s="8"/>
      <c r="AF94" s="8"/>
      <c r="AG94" s="8"/>
      <c r="AH94" s="8"/>
      <c r="AI94" s="15"/>
      <c r="AJ94" s="15"/>
      <c r="AK94" s="15"/>
      <c r="AL94" s="15"/>
      <c r="AM94" s="16"/>
      <c r="AN94" s="15"/>
      <c r="AO94" s="15"/>
      <c r="AP94" s="15"/>
      <c r="AQ94" s="15"/>
      <c r="BC94" s="15"/>
    </row>
    <row r="95" spans="18:55" ht="12.75">
      <c r="R95">
        <f t="shared" si="4"/>
        <v>0</v>
      </c>
      <c r="S95">
        <f t="shared" si="2"/>
        <v>0</v>
      </c>
      <c r="T95">
        <f t="shared" si="3"/>
        <v>0</v>
      </c>
      <c r="Y95" s="8"/>
      <c r="Z95" s="8"/>
      <c r="AA95" s="8"/>
      <c r="AB95" s="8"/>
      <c r="AC95" s="15"/>
      <c r="AD95" s="15"/>
      <c r="AE95" s="8"/>
      <c r="AF95" s="8"/>
      <c r="AG95" s="8"/>
      <c r="AH95" s="8"/>
      <c r="AI95" s="15"/>
      <c r="AJ95" s="15"/>
      <c r="AK95" s="15"/>
      <c r="AL95" s="15"/>
      <c r="AM95" s="16"/>
      <c r="AN95" s="15"/>
      <c r="AO95" s="15"/>
      <c r="AP95" s="15"/>
      <c r="AQ95" s="15"/>
      <c r="BC95" s="15"/>
    </row>
    <row r="96" spans="18:55" ht="12.75">
      <c r="R96">
        <f t="shared" si="4"/>
        <v>0</v>
      </c>
      <c r="S96">
        <f t="shared" si="2"/>
        <v>0</v>
      </c>
      <c r="T96">
        <f t="shared" si="3"/>
        <v>0</v>
      </c>
      <c r="Y96" s="8"/>
      <c r="Z96" s="8"/>
      <c r="AA96" s="8"/>
      <c r="AB96" s="8"/>
      <c r="AC96" s="15"/>
      <c r="AD96" s="15"/>
      <c r="AE96" s="8"/>
      <c r="AF96" s="8"/>
      <c r="AG96" s="8"/>
      <c r="AH96" s="8"/>
      <c r="AI96" s="15"/>
      <c r="AJ96" s="15"/>
      <c r="AK96" s="15"/>
      <c r="AL96" s="15"/>
      <c r="AM96" s="16"/>
      <c r="AN96" s="15"/>
      <c r="AO96" s="15"/>
      <c r="AP96" s="15"/>
      <c r="AQ96" s="15"/>
      <c r="BC96" s="15"/>
    </row>
    <row r="97" spans="18:55" ht="12.75">
      <c r="R97">
        <f t="shared" si="4"/>
        <v>0</v>
      </c>
      <c r="S97">
        <f t="shared" si="2"/>
        <v>0</v>
      </c>
      <c r="T97">
        <f t="shared" si="3"/>
        <v>0</v>
      </c>
      <c r="Y97" s="8"/>
      <c r="Z97" s="8"/>
      <c r="AA97" s="8"/>
      <c r="AB97" s="8"/>
      <c r="AC97" s="15"/>
      <c r="AD97" s="15"/>
      <c r="AE97" s="8"/>
      <c r="AF97" s="8"/>
      <c r="AG97" s="8"/>
      <c r="AH97" s="8"/>
      <c r="AI97" s="15"/>
      <c r="AJ97" s="15"/>
      <c r="AK97" s="15"/>
      <c r="AL97" s="15"/>
      <c r="AM97" s="16"/>
      <c r="AN97" s="15"/>
      <c r="AO97" s="15"/>
      <c r="AP97" s="15"/>
      <c r="AQ97" s="15"/>
      <c r="BC97" s="15"/>
    </row>
    <row r="98" spans="18:55" ht="12.75">
      <c r="R98">
        <f t="shared" si="4"/>
        <v>0</v>
      </c>
      <c r="S98">
        <f t="shared" si="2"/>
        <v>0</v>
      </c>
      <c r="T98">
        <f t="shared" si="3"/>
        <v>0</v>
      </c>
      <c r="Y98" s="8"/>
      <c r="Z98" s="8"/>
      <c r="AA98" s="8"/>
      <c r="AB98" s="8"/>
      <c r="AC98" s="15"/>
      <c r="AD98" s="15"/>
      <c r="AE98" s="8"/>
      <c r="AF98" s="8"/>
      <c r="AG98" s="8"/>
      <c r="AH98" s="8"/>
      <c r="AI98" s="15"/>
      <c r="AJ98" s="15"/>
      <c r="AK98" s="15"/>
      <c r="AL98" s="15"/>
      <c r="AM98" s="16"/>
      <c r="AN98" s="15"/>
      <c r="AO98" s="15"/>
      <c r="AP98" s="15"/>
      <c r="AQ98" s="15"/>
      <c r="BC98" s="15"/>
    </row>
    <row r="99" spans="18:55" ht="12.75">
      <c r="R99">
        <f t="shared" si="4"/>
        <v>0</v>
      </c>
      <c r="S99">
        <f t="shared" si="2"/>
        <v>0</v>
      </c>
      <c r="T99">
        <f t="shared" si="3"/>
        <v>0</v>
      </c>
      <c r="Y99" s="8"/>
      <c r="Z99" s="8"/>
      <c r="AA99" s="8"/>
      <c r="AB99" s="8"/>
      <c r="AC99" s="15"/>
      <c r="AD99" s="15"/>
      <c r="AE99" s="8"/>
      <c r="AF99" s="8"/>
      <c r="AG99" s="8"/>
      <c r="AH99" s="8"/>
      <c r="AI99" s="15"/>
      <c r="AJ99" s="15"/>
      <c r="AK99" s="15"/>
      <c r="AL99" s="15"/>
      <c r="AM99" s="16"/>
      <c r="AN99" s="15"/>
      <c r="AO99" s="15"/>
      <c r="AP99" s="15"/>
      <c r="AQ99" s="15"/>
      <c r="BC99" s="15"/>
    </row>
    <row r="100" spans="18:55" ht="12.75">
      <c r="R100">
        <f t="shared" si="4"/>
        <v>0</v>
      </c>
      <c r="S100">
        <f t="shared" si="2"/>
        <v>0</v>
      </c>
      <c r="T100">
        <f t="shared" si="3"/>
        <v>0</v>
      </c>
      <c r="Y100" s="8"/>
      <c r="Z100" s="8"/>
      <c r="AA100" s="8"/>
      <c r="AB100" s="8"/>
      <c r="AC100" s="15"/>
      <c r="AD100" s="15"/>
      <c r="AE100" s="8"/>
      <c r="AF100" s="8"/>
      <c r="AG100" s="8"/>
      <c r="AH100" s="8"/>
      <c r="AI100" s="15"/>
      <c r="AJ100" s="15"/>
      <c r="AK100" s="15"/>
      <c r="AL100" s="15"/>
      <c r="AM100" s="16"/>
      <c r="AN100" s="15"/>
      <c r="AO100" s="15"/>
      <c r="AP100" s="15"/>
      <c r="AQ100" s="15"/>
      <c r="BC100" s="15"/>
    </row>
    <row r="101" spans="18:55" ht="12.75">
      <c r="R101">
        <f t="shared" si="4"/>
        <v>0</v>
      </c>
      <c r="S101">
        <f t="shared" si="2"/>
        <v>0</v>
      </c>
      <c r="T101">
        <f t="shared" si="3"/>
        <v>0</v>
      </c>
      <c r="Y101" s="8"/>
      <c r="Z101" s="8"/>
      <c r="AA101" s="8"/>
      <c r="AB101" s="8"/>
      <c r="AC101" s="15"/>
      <c r="AD101" s="15"/>
      <c r="AE101" s="8"/>
      <c r="AF101" s="8"/>
      <c r="AG101" s="8"/>
      <c r="AH101" s="8"/>
      <c r="AI101" s="15"/>
      <c r="AJ101" s="15"/>
      <c r="AK101" s="15"/>
      <c r="AL101" s="15"/>
      <c r="AM101" s="16"/>
      <c r="AN101" s="15"/>
      <c r="AO101" s="15"/>
      <c r="AP101" s="15"/>
      <c r="AQ101" s="15"/>
      <c r="BC101" s="15"/>
    </row>
    <row r="102" spans="18:55" ht="12.75">
      <c r="R102">
        <f t="shared" si="4"/>
        <v>0</v>
      </c>
      <c r="S102">
        <f t="shared" si="2"/>
        <v>0</v>
      </c>
      <c r="T102">
        <f t="shared" si="3"/>
        <v>0</v>
      </c>
      <c r="Y102" s="8"/>
      <c r="Z102" s="8"/>
      <c r="AA102" s="8"/>
      <c r="AB102" s="8"/>
      <c r="AC102" s="15"/>
      <c r="AD102" s="15"/>
      <c r="AE102" s="8"/>
      <c r="AF102" s="8"/>
      <c r="AG102" s="8"/>
      <c r="AH102" s="8"/>
      <c r="AI102" s="15"/>
      <c r="AJ102" s="15"/>
      <c r="AK102" s="15"/>
      <c r="AL102" s="15"/>
      <c r="AM102" s="16"/>
      <c r="AN102" s="15"/>
      <c r="AO102" s="15"/>
      <c r="AP102" s="15"/>
      <c r="AQ102" s="15"/>
      <c r="BC102" s="15"/>
    </row>
    <row r="103" spans="18:55" ht="12.75">
      <c r="R103">
        <f t="shared" si="4"/>
        <v>0</v>
      </c>
      <c r="S103">
        <f t="shared" si="2"/>
        <v>0</v>
      </c>
      <c r="T103">
        <f t="shared" si="3"/>
        <v>0</v>
      </c>
      <c r="Y103" s="8"/>
      <c r="Z103" s="8"/>
      <c r="AA103" s="8"/>
      <c r="AB103" s="8"/>
      <c r="AC103" s="15"/>
      <c r="AD103" s="15"/>
      <c r="AE103" s="8"/>
      <c r="AF103" s="8"/>
      <c r="AG103" s="8"/>
      <c r="AH103" s="8"/>
      <c r="AI103" s="15"/>
      <c r="AJ103" s="15"/>
      <c r="AK103" s="15"/>
      <c r="AL103" s="15"/>
      <c r="AM103" s="16"/>
      <c r="AN103" s="15"/>
      <c r="AO103" s="15"/>
      <c r="AP103" s="15"/>
      <c r="AQ103" s="15"/>
      <c r="BC103" s="15"/>
    </row>
    <row r="104" spans="18:55" ht="12.75">
      <c r="R104">
        <f t="shared" si="4"/>
        <v>0</v>
      </c>
      <c r="S104">
        <f t="shared" si="2"/>
        <v>0</v>
      </c>
      <c r="T104">
        <f t="shared" si="3"/>
        <v>0</v>
      </c>
      <c r="Y104" s="8"/>
      <c r="Z104" s="8"/>
      <c r="AA104" s="8"/>
      <c r="AB104" s="8"/>
      <c r="AC104" s="15"/>
      <c r="AD104" s="15"/>
      <c r="AE104" s="8"/>
      <c r="AF104" s="8"/>
      <c r="AG104" s="8"/>
      <c r="AH104" s="8"/>
      <c r="AI104" s="15"/>
      <c r="AJ104" s="15"/>
      <c r="AK104" s="15"/>
      <c r="AL104" s="15"/>
      <c r="AM104" s="16"/>
      <c r="AN104" s="15"/>
      <c r="AO104" s="15"/>
      <c r="AP104" s="15"/>
      <c r="AQ104" s="15"/>
      <c r="BC104" s="15"/>
    </row>
    <row r="105" spans="18:55" ht="12.75">
      <c r="R105">
        <f t="shared" si="4"/>
        <v>0</v>
      </c>
      <c r="S105">
        <f t="shared" si="2"/>
        <v>0</v>
      </c>
      <c r="T105">
        <f t="shared" si="3"/>
        <v>0</v>
      </c>
      <c r="Y105" s="8"/>
      <c r="Z105" s="8"/>
      <c r="AA105" s="8"/>
      <c r="AB105" s="8"/>
      <c r="AC105" s="15"/>
      <c r="AD105" s="15"/>
      <c r="AE105" s="8"/>
      <c r="AF105" s="8"/>
      <c r="AG105" s="8"/>
      <c r="AH105" s="8"/>
      <c r="AI105" s="15"/>
      <c r="AJ105" s="15"/>
      <c r="AK105" s="15"/>
      <c r="AL105" s="15"/>
      <c r="AM105" s="16"/>
      <c r="AN105" s="15"/>
      <c r="AO105" s="15"/>
      <c r="AP105" s="15"/>
      <c r="AQ105" s="15"/>
      <c r="BC105" s="15"/>
    </row>
    <row r="106" spans="25:55" ht="12.75">
      <c r="Y106" s="8"/>
      <c r="Z106" s="8"/>
      <c r="AA106" s="8"/>
      <c r="AB106" s="8"/>
      <c r="AC106" s="15"/>
      <c r="AD106" s="15"/>
      <c r="AE106" s="8"/>
      <c r="AF106" s="8"/>
      <c r="AG106" s="8"/>
      <c r="AH106" s="8"/>
      <c r="AI106" s="15"/>
      <c r="AJ106" s="15"/>
      <c r="AK106" s="15"/>
      <c r="AL106" s="15"/>
      <c r="AM106" s="16"/>
      <c r="AN106" s="15"/>
      <c r="AO106" s="15"/>
      <c r="AP106" s="15"/>
      <c r="AQ106" s="15"/>
      <c r="BC106" s="15"/>
    </row>
    <row r="107" spans="25:55" ht="12.75">
      <c r="Y107" s="8"/>
      <c r="Z107" s="8"/>
      <c r="AA107" s="8"/>
      <c r="AB107" s="8"/>
      <c r="AC107" s="15"/>
      <c r="AD107" s="15"/>
      <c r="AE107" s="8"/>
      <c r="AF107" s="8"/>
      <c r="AG107" s="8"/>
      <c r="AH107" s="8"/>
      <c r="AI107" s="15"/>
      <c r="AJ107" s="15"/>
      <c r="AK107" s="15"/>
      <c r="AL107" s="15"/>
      <c r="AM107" s="16"/>
      <c r="AN107" s="15"/>
      <c r="AO107" s="15"/>
      <c r="AP107" s="15"/>
      <c r="AQ107" s="15"/>
      <c r="BC107" s="8"/>
    </row>
    <row r="108" spans="2:55" ht="12.7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Y108" s="8"/>
      <c r="Z108" s="8"/>
      <c r="AA108" s="8"/>
      <c r="AB108" s="8"/>
      <c r="AC108" s="15"/>
      <c r="AD108" s="15"/>
      <c r="AE108" s="8"/>
      <c r="AF108" s="8"/>
      <c r="AG108" s="8"/>
      <c r="AH108" s="8"/>
      <c r="AI108" s="15"/>
      <c r="AJ108" s="15"/>
      <c r="AK108" s="15"/>
      <c r="AL108" s="15"/>
      <c r="AM108" s="16"/>
      <c r="AN108" s="15"/>
      <c r="AO108" s="15"/>
      <c r="AP108" s="15"/>
      <c r="AQ108" s="15"/>
      <c r="BC108" s="8"/>
    </row>
    <row r="109" spans="2:55" ht="12.7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Y109" s="8"/>
      <c r="Z109" s="8"/>
      <c r="AA109" s="8"/>
      <c r="AB109" s="8"/>
      <c r="AC109" s="15"/>
      <c r="AD109" s="15"/>
      <c r="AE109" s="8"/>
      <c r="AF109" s="8"/>
      <c r="AG109" s="8"/>
      <c r="AH109" s="8"/>
      <c r="AI109" s="15"/>
      <c r="AJ109" s="15"/>
      <c r="AK109" s="15"/>
      <c r="AL109" s="15"/>
      <c r="AM109" s="16"/>
      <c r="AN109" s="15"/>
      <c r="AO109" s="15"/>
      <c r="AP109" s="15"/>
      <c r="AQ109" s="15"/>
      <c r="BC109" s="8"/>
    </row>
    <row r="110" spans="2:55" ht="12.7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Y110" s="8"/>
      <c r="Z110" s="8"/>
      <c r="AA110" s="8"/>
      <c r="AB110" s="8"/>
      <c r="AC110" s="15"/>
      <c r="AD110" s="15"/>
      <c r="AE110" s="8"/>
      <c r="AF110" s="8"/>
      <c r="AG110" s="8"/>
      <c r="AH110" s="8"/>
      <c r="AI110" s="15"/>
      <c r="AJ110" s="15"/>
      <c r="AK110" s="15"/>
      <c r="AL110" s="15"/>
      <c r="AM110" s="16"/>
      <c r="AN110" s="15"/>
      <c r="AO110" s="15"/>
      <c r="AP110" s="15"/>
      <c r="AQ110" s="15"/>
      <c r="BC110" s="8"/>
    </row>
    <row r="111" spans="2:55" ht="12.7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87"/>
      <c r="U111" s="87"/>
      <c r="V111" s="50"/>
      <c r="W111" s="50"/>
      <c r="X111" s="8"/>
      <c r="Y111" s="8"/>
      <c r="Z111" s="8"/>
      <c r="AA111" s="8"/>
      <c r="AB111" s="8"/>
      <c r="AC111" s="15"/>
      <c r="AD111" s="15"/>
      <c r="AE111" s="8"/>
      <c r="AF111" s="8"/>
      <c r="AG111" s="8"/>
      <c r="AH111" s="8"/>
      <c r="AI111" s="15"/>
      <c r="AJ111" s="15"/>
      <c r="AK111" s="15"/>
      <c r="AL111" s="15"/>
      <c r="AM111" s="16"/>
      <c r="AN111" s="15"/>
      <c r="AO111" s="15"/>
      <c r="AP111" s="15"/>
      <c r="AQ111" s="15"/>
      <c r="BC111" s="8"/>
    </row>
    <row r="112" spans="2:55" ht="12.7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3"/>
      <c r="U112" s="3"/>
      <c r="V112" s="51"/>
      <c r="W112" s="51"/>
      <c r="X112" s="8"/>
      <c r="Y112" s="8"/>
      <c r="Z112" s="8"/>
      <c r="AA112" s="8"/>
      <c r="AB112" s="8"/>
      <c r="AC112" s="15"/>
      <c r="AD112" s="15"/>
      <c r="AE112" s="8"/>
      <c r="AF112" s="8"/>
      <c r="AG112" s="8"/>
      <c r="AH112" s="8"/>
      <c r="AI112" s="15"/>
      <c r="AJ112" s="15"/>
      <c r="AK112" s="15"/>
      <c r="AL112" s="15"/>
      <c r="AM112" s="16"/>
      <c r="AN112" s="15"/>
      <c r="AO112" s="15"/>
      <c r="AP112" s="15"/>
      <c r="AQ112" s="15"/>
      <c r="BC112" s="8"/>
    </row>
    <row r="113" spans="2:43" ht="12.7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2"/>
      <c r="U113" s="2"/>
      <c r="V113" s="52"/>
      <c r="W113" s="52"/>
      <c r="X113" s="8"/>
      <c r="Y113" s="8"/>
      <c r="Z113" s="8"/>
      <c r="AA113" s="8"/>
      <c r="AB113" s="8"/>
      <c r="AC113" s="15"/>
      <c r="AD113" s="15"/>
      <c r="AE113" s="8"/>
      <c r="AF113" s="8"/>
      <c r="AG113" s="8"/>
      <c r="AH113" s="8"/>
      <c r="AI113" s="15"/>
      <c r="AJ113" s="15"/>
      <c r="AK113" s="15"/>
      <c r="AL113" s="15"/>
      <c r="AM113" s="16"/>
      <c r="AN113" s="15"/>
      <c r="AO113" s="15"/>
      <c r="AP113" s="15"/>
      <c r="AQ113" s="15"/>
    </row>
    <row r="114" spans="2:43" ht="12.7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2"/>
      <c r="U114" s="2"/>
      <c r="V114" s="52"/>
      <c r="W114" s="52"/>
      <c r="X114" s="8"/>
      <c r="Y114" s="8"/>
      <c r="Z114" s="8"/>
      <c r="AA114" s="8"/>
      <c r="AB114" s="8"/>
      <c r="AC114" s="15"/>
      <c r="AD114" s="15"/>
      <c r="AE114" s="8"/>
      <c r="AF114" s="8"/>
      <c r="AG114" s="8"/>
      <c r="AH114" s="8"/>
      <c r="AI114" s="15"/>
      <c r="AJ114" s="15"/>
      <c r="AK114" s="15"/>
      <c r="AL114" s="15"/>
      <c r="AM114" s="16"/>
      <c r="AN114" s="15"/>
      <c r="AO114" s="15"/>
      <c r="AP114" s="15"/>
      <c r="AQ114" s="15"/>
    </row>
    <row r="115" spans="3:43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3"/>
      <c r="U115" s="3"/>
      <c r="V115" s="51"/>
      <c r="W115" s="51"/>
      <c r="X115" s="8"/>
      <c r="Y115" s="8"/>
      <c r="Z115" s="8"/>
      <c r="AA115" s="8"/>
      <c r="AB115" s="8"/>
      <c r="AC115" s="15"/>
      <c r="AD115" s="15"/>
      <c r="AE115" s="8"/>
      <c r="AF115" s="8"/>
      <c r="AG115" s="8"/>
      <c r="AH115" s="8"/>
      <c r="AI115" s="15"/>
      <c r="AJ115" s="15"/>
      <c r="AK115" s="15"/>
      <c r="AL115" s="15"/>
      <c r="AM115" s="16"/>
      <c r="AN115" s="15"/>
      <c r="AO115" s="15"/>
      <c r="AP115" s="15"/>
      <c r="AQ115" s="15"/>
    </row>
    <row r="116" spans="3:43" ht="12.75">
      <c r="C116" s="5"/>
      <c r="D116" s="4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52"/>
      <c r="W116" s="52"/>
      <c r="X116" s="8"/>
      <c r="Y116" s="8"/>
      <c r="Z116" s="8"/>
      <c r="AA116" s="8"/>
      <c r="AB116" s="8"/>
      <c r="AC116" s="15"/>
      <c r="AD116" s="15"/>
      <c r="AE116" s="8"/>
      <c r="AF116" s="8"/>
      <c r="AG116" s="8"/>
      <c r="AH116" s="8"/>
      <c r="AI116" s="15"/>
      <c r="AJ116" s="15"/>
      <c r="AK116" s="15"/>
      <c r="AL116" s="15"/>
      <c r="AM116" s="16"/>
      <c r="AN116" s="15"/>
      <c r="AO116" s="15"/>
      <c r="AP116" s="15"/>
      <c r="AQ116" s="15"/>
    </row>
    <row r="117" spans="3:43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52"/>
      <c r="W117" s="52"/>
      <c r="X117" s="8"/>
      <c r="Y117" s="8"/>
      <c r="Z117" s="8"/>
      <c r="AA117" s="8"/>
      <c r="AB117" s="8"/>
      <c r="AC117" s="15"/>
      <c r="AD117" s="15"/>
      <c r="AE117" s="8"/>
      <c r="AF117" s="8"/>
      <c r="AG117" s="8"/>
      <c r="AH117" s="8"/>
      <c r="AI117" s="15"/>
      <c r="AJ117" s="15"/>
      <c r="AK117" s="15"/>
      <c r="AL117" s="15"/>
      <c r="AM117" s="16"/>
      <c r="AN117" s="15"/>
      <c r="AO117" s="15"/>
      <c r="AP117" s="15"/>
      <c r="AQ117" s="15"/>
    </row>
    <row r="118" spans="3:43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52"/>
      <c r="W118" s="52"/>
      <c r="X118" s="8"/>
      <c r="Y118" s="8"/>
      <c r="Z118" s="8"/>
      <c r="AA118" s="8"/>
      <c r="AB118" s="8"/>
      <c r="AC118" s="15"/>
      <c r="AD118" s="15"/>
      <c r="AE118" s="8"/>
      <c r="AF118" s="8"/>
      <c r="AG118" s="8"/>
      <c r="AH118" s="8"/>
      <c r="AI118" s="8"/>
      <c r="AJ118" s="8"/>
      <c r="AK118" s="8"/>
      <c r="AL118" s="8"/>
      <c r="AM118" s="16"/>
      <c r="AN118" s="15"/>
      <c r="AO118" s="15"/>
      <c r="AP118" s="15"/>
      <c r="AQ118" s="8"/>
    </row>
    <row r="119" spans="3:43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52"/>
      <c r="W119" s="52"/>
      <c r="X119" s="8"/>
      <c r="Y119" s="8"/>
      <c r="Z119" s="8"/>
      <c r="AA119" s="8"/>
      <c r="AB119" s="8"/>
      <c r="AC119" s="15"/>
      <c r="AD119" s="15"/>
      <c r="AE119" s="8"/>
      <c r="AF119" s="8"/>
      <c r="AG119" s="8"/>
      <c r="AH119" s="8"/>
      <c r="AI119" s="8"/>
      <c r="AJ119" s="8"/>
      <c r="AK119" s="8"/>
      <c r="AL119" s="8"/>
      <c r="AM119" s="16"/>
      <c r="AN119" s="15"/>
      <c r="AO119" s="15"/>
      <c r="AP119" s="15"/>
      <c r="AQ119" s="8"/>
    </row>
    <row r="120" spans="3:43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52"/>
      <c r="W120" s="52"/>
      <c r="X120" s="8"/>
      <c r="Y120" s="8"/>
      <c r="Z120" s="8"/>
      <c r="AA120" s="8"/>
      <c r="AB120" s="8"/>
      <c r="AC120" s="15"/>
      <c r="AD120" s="15"/>
      <c r="AE120" s="8"/>
      <c r="AF120" s="8"/>
      <c r="AG120" s="8"/>
      <c r="AH120" s="8"/>
      <c r="AI120" s="8"/>
      <c r="AJ120" s="8"/>
      <c r="AK120" s="8"/>
      <c r="AL120" s="8"/>
      <c r="AM120" s="16"/>
      <c r="AN120" s="15"/>
      <c r="AO120" s="15"/>
      <c r="AP120" s="15"/>
      <c r="AQ120" s="8"/>
    </row>
    <row r="121" spans="3:43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52"/>
      <c r="W121" s="52"/>
      <c r="X121" s="8"/>
      <c r="Y121" s="8"/>
      <c r="Z121" s="8"/>
      <c r="AA121" s="8"/>
      <c r="AB121" s="8"/>
      <c r="AC121" s="15"/>
      <c r="AD121" s="15"/>
      <c r="AE121" s="8"/>
      <c r="AF121" s="8"/>
      <c r="AG121" s="8"/>
      <c r="AH121" s="8"/>
      <c r="AI121" s="8"/>
      <c r="AJ121" s="8"/>
      <c r="AK121" s="8"/>
      <c r="AL121" s="8"/>
      <c r="AM121" s="16"/>
      <c r="AN121" s="15"/>
      <c r="AO121" s="15"/>
      <c r="AP121" s="15"/>
      <c r="AQ121" s="8"/>
    </row>
    <row r="122" spans="3:43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52"/>
      <c r="W122" s="52"/>
      <c r="X122" s="8"/>
      <c r="Y122" s="8"/>
      <c r="Z122" s="8"/>
      <c r="AA122" s="8"/>
      <c r="AB122" s="8"/>
      <c r="AC122" s="15"/>
      <c r="AD122" s="15"/>
      <c r="AE122" s="8"/>
      <c r="AF122" s="8"/>
      <c r="AG122" s="8"/>
      <c r="AH122" s="8"/>
      <c r="AI122" s="8"/>
      <c r="AJ122" s="8"/>
      <c r="AK122" s="8"/>
      <c r="AL122" s="8"/>
      <c r="AM122" s="16"/>
      <c r="AN122" s="15"/>
      <c r="AO122" s="15"/>
      <c r="AP122" s="15"/>
      <c r="AQ122" s="8"/>
    </row>
    <row r="123" spans="3:43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52"/>
      <c r="W123" s="52"/>
      <c r="X123" s="8"/>
      <c r="Y123" s="8"/>
      <c r="Z123" s="8"/>
      <c r="AA123" s="8"/>
      <c r="AB123" s="8"/>
      <c r="AC123" s="15"/>
      <c r="AD123" s="15"/>
      <c r="AE123" s="8"/>
      <c r="AF123" s="8"/>
      <c r="AG123" s="8"/>
      <c r="AH123" s="8"/>
      <c r="AI123" s="8"/>
      <c r="AJ123" s="8"/>
      <c r="AK123" s="8"/>
      <c r="AL123" s="8"/>
      <c r="AM123" s="16"/>
      <c r="AN123" s="15"/>
      <c r="AO123" s="15"/>
      <c r="AP123" s="15"/>
      <c r="AQ123" s="8"/>
    </row>
    <row r="124" spans="3:43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52"/>
      <c r="W124" s="52"/>
      <c r="X124" s="8"/>
      <c r="Y124" s="8"/>
      <c r="Z124" s="8"/>
      <c r="AA124" s="8"/>
      <c r="AB124" s="8"/>
      <c r="AC124" s="15"/>
      <c r="AD124" s="15"/>
      <c r="AE124" s="8"/>
      <c r="AF124" s="8"/>
      <c r="AG124" s="8"/>
      <c r="AH124" s="8"/>
      <c r="AI124" s="8"/>
      <c r="AJ124" s="8"/>
      <c r="AK124" s="8"/>
      <c r="AL124" s="8"/>
      <c r="AM124" s="16"/>
      <c r="AN124" s="15"/>
      <c r="AO124" s="15"/>
      <c r="AP124" s="15"/>
      <c r="AQ124" s="8"/>
    </row>
    <row r="125" spans="3:43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52"/>
      <c r="W125" s="52"/>
      <c r="X125" s="8"/>
      <c r="Y125" s="8"/>
      <c r="Z125" s="8"/>
      <c r="AA125" s="8"/>
      <c r="AB125" s="8"/>
      <c r="AC125" s="15"/>
      <c r="AD125" s="15"/>
      <c r="AE125" s="8"/>
      <c r="AF125" s="8"/>
      <c r="AG125" s="8"/>
      <c r="AH125" s="8"/>
      <c r="AI125" s="8"/>
      <c r="AJ125" s="8"/>
      <c r="AK125" s="8"/>
      <c r="AL125" s="8"/>
      <c r="AM125" s="16"/>
      <c r="AN125" s="15"/>
      <c r="AO125" s="15"/>
      <c r="AP125" s="15"/>
      <c r="AQ125" s="8"/>
    </row>
    <row r="126" spans="3:43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52"/>
      <c r="W126" s="52"/>
      <c r="X126" s="8"/>
      <c r="Y126" s="8"/>
      <c r="Z126" s="8"/>
      <c r="AA126" s="8"/>
      <c r="AB126" s="8"/>
      <c r="AC126" s="15"/>
      <c r="AD126" s="15"/>
      <c r="AE126" s="8"/>
      <c r="AF126" s="8"/>
      <c r="AG126" s="8"/>
      <c r="AH126" s="8"/>
      <c r="AI126" s="8"/>
      <c r="AJ126" s="8"/>
      <c r="AK126" s="8"/>
      <c r="AL126" s="8"/>
      <c r="AM126" s="16"/>
      <c r="AN126" s="15"/>
      <c r="AO126" s="15"/>
      <c r="AP126" s="15"/>
      <c r="AQ126" s="8"/>
    </row>
    <row r="127" spans="3:43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52"/>
      <c r="W127" s="52"/>
      <c r="X127" s="8"/>
      <c r="Y127" s="8"/>
      <c r="Z127" s="8"/>
      <c r="AA127" s="8"/>
      <c r="AB127" s="8"/>
      <c r="AC127" s="15"/>
      <c r="AD127" s="15"/>
      <c r="AE127" s="8"/>
      <c r="AF127" s="8"/>
      <c r="AG127" s="8"/>
      <c r="AH127" s="8"/>
      <c r="AI127" s="8"/>
      <c r="AJ127" s="8"/>
      <c r="AK127" s="8"/>
      <c r="AL127" s="8"/>
      <c r="AM127" s="16"/>
      <c r="AN127" s="15"/>
      <c r="AO127" s="15"/>
      <c r="AP127" s="15"/>
      <c r="AQ127" s="8"/>
    </row>
    <row r="128" spans="3:43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52"/>
      <c r="W128" s="52"/>
      <c r="X128" s="8"/>
      <c r="Y128" s="8"/>
      <c r="Z128" s="8"/>
      <c r="AA128" s="8"/>
      <c r="AB128" s="8"/>
      <c r="AC128" s="15"/>
      <c r="AD128" s="15"/>
      <c r="AE128" s="8"/>
      <c r="AF128" s="8"/>
      <c r="AG128" s="8"/>
      <c r="AH128" s="8"/>
      <c r="AI128" s="8"/>
      <c r="AJ128" s="8"/>
      <c r="AK128" s="8"/>
      <c r="AL128" s="8"/>
      <c r="AM128" s="16"/>
      <c r="AN128" s="15"/>
      <c r="AO128" s="15"/>
      <c r="AP128" s="15"/>
      <c r="AQ128" s="8"/>
    </row>
    <row r="129" spans="3:43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52"/>
      <c r="W129" s="52"/>
      <c r="X129" s="8"/>
      <c r="Y129" s="8"/>
      <c r="Z129" s="8"/>
      <c r="AA129" s="8"/>
      <c r="AB129" s="8"/>
      <c r="AC129" s="15"/>
      <c r="AD129" s="15"/>
      <c r="AE129" s="8"/>
      <c r="AF129" s="8"/>
      <c r="AG129" s="8"/>
      <c r="AH129" s="8"/>
      <c r="AI129" s="8"/>
      <c r="AJ129" s="8"/>
      <c r="AK129" s="8"/>
      <c r="AL129" s="8"/>
      <c r="AM129" s="16"/>
      <c r="AN129" s="15"/>
      <c r="AO129" s="15"/>
      <c r="AP129" s="15"/>
      <c r="AQ129" s="8"/>
    </row>
    <row r="130" spans="3:43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52"/>
      <c r="W130" s="52"/>
      <c r="X130" s="8"/>
      <c r="Y130" s="8"/>
      <c r="Z130" s="8"/>
      <c r="AA130" s="8"/>
      <c r="AB130" s="8"/>
      <c r="AC130" s="15"/>
      <c r="AD130" s="15"/>
      <c r="AE130" s="8"/>
      <c r="AF130" s="8"/>
      <c r="AG130" s="8"/>
      <c r="AH130" s="8"/>
      <c r="AI130" s="8"/>
      <c r="AJ130" s="8"/>
      <c r="AK130" s="8"/>
      <c r="AL130" s="8"/>
      <c r="AM130" s="16"/>
      <c r="AN130" s="15"/>
      <c r="AO130" s="15"/>
      <c r="AP130" s="15"/>
      <c r="AQ130" s="8"/>
    </row>
    <row r="131" spans="3:43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52"/>
      <c r="W131" s="52"/>
      <c r="X131" s="8"/>
      <c r="Y131" s="8"/>
      <c r="Z131" s="8"/>
      <c r="AA131" s="8"/>
      <c r="AB131" s="8"/>
      <c r="AC131" s="15"/>
      <c r="AD131" s="15"/>
      <c r="AE131" s="8"/>
      <c r="AF131" s="8"/>
      <c r="AG131" s="8"/>
      <c r="AH131" s="8"/>
      <c r="AI131" s="8"/>
      <c r="AJ131" s="8"/>
      <c r="AK131" s="8"/>
      <c r="AL131" s="8"/>
      <c r="AM131" s="16"/>
      <c r="AN131" s="15"/>
      <c r="AO131" s="15"/>
      <c r="AP131" s="15"/>
      <c r="AQ131" s="8"/>
    </row>
    <row r="132" spans="3:43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52"/>
      <c r="W132" s="52"/>
      <c r="X132" s="8"/>
      <c r="Y132" s="8"/>
      <c r="Z132" s="8"/>
      <c r="AA132" s="8"/>
      <c r="AB132" s="8"/>
      <c r="AC132" s="15"/>
      <c r="AD132" s="15"/>
      <c r="AE132" s="8"/>
      <c r="AF132" s="8"/>
      <c r="AG132" s="8"/>
      <c r="AH132" s="8"/>
      <c r="AI132" s="8"/>
      <c r="AJ132" s="8"/>
      <c r="AK132" s="8"/>
      <c r="AL132" s="8"/>
      <c r="AM132" s="16"/>
      <c r="AN132" s="15"/>
      <c r="AO132" s="15"/>
      <c r="AP132" s="15"/>
      <c r="AQ132" s="8"/>
    </row>
    <row r="133" spans="3:43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52"/>
      <c r="W133" s="52"/>
      <c r="X133" s="8"/>
      <c r="Y133" s="8"/>
      <c r="Z133" s="8"/>
      <c r="AA133" s="8"/>
      <c r="AB133" s="8"/>
      <c r="AC133" s="15"/>
      <c r="AD133" s="15"/>
      <c r="AE133" s="8"/>
      <c r="AF133" s="8"/>
      <c r="AG133" s="8"/>
      <c r="AH133" s="8"/>
      <c r="AI133" s="8"/>
      <c r="AJ133" s="8"/>
      <c r="AK133" s="8"/>
      <c r="AL133" s="8"/>
      <c r="AM133" s="16"/>
      <c r="AN133" s="15"/>
      <c r="AO133" s="15"/>
      <c r="AP133" s="15"/>
      <c r="AQ133" s="8"/>
    </row>
    <row r="134" spans="3:43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52"/>
      <c r="W134" s="52"/>
      <c r="X134" s="8"/>
      <c r="Y134" s="8"/>
      <c r="Z134" s="8"/>
      <c r="AA134" s="8"/>
      <c r="AB134" s="8"/>
      <c r="AC134" s="15"/>
      <c r="AD134" s="15"/>
      <c r="AE134" s="8"/>
      <c r="AF134" s="8"/>
      <c r="AG134" s="8"/>
      <c r="AH134" s="8"/>
      <c r="AI134" s="8"/>
      <c r="AJ134" s="8"/>
      <c r="AK134" s="8"/>
      <c r="AL134" s="8"/>
      <c r="AM134" s="16"/>
      <c r="AN134" s="15"/>
      <c r="AO134" s="15"/>
      <c r="AP134" s="15"/>
      <c r="AQ134" s="8"/>
    </row>
    <row r="135" spans="3:43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52"/>
      <c r="W135" s="52"/>
      <c r="X135" s="8"/>
      <c r="Y135" s="8"/>
      <c r="Z135" s="8"/>
      <c r="AA135" s="8"/>
      <c r="AB135" s="8"/>
      <c r="AC135" s="15"/>
      <c r="AD135" s="15"/>
      <c r="AE135" s="8"/>
      <c r="AF135" s="8"/>
      <c r="AG135" s="8"/>
      <c r="AH135" s="8"/>
      <c r="AI135" s="8"/>
      <c r="AJ135" s="8"/>
      <c r="AK135" s="8"/>
      <c r="AL135" s="8"/>
      <c r="AM135" s="16"/>
      <c r="AN135" s="15"/>
      <c r="AO135" s="15"/>
      <c r="AP135" s="15"/>
      <c r="AQ135" s="8"/>
    </row>
    <row r="136" spans="3:43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52"/>
      <c r="W136" s="52"/>
      <c r="X136" s="8"/>
      <c r="Y136" s="8"/>
      <c r="Z136" s="8"/>
      <c r="AA136" s="8"/>
      <c r="AB136" s="8"/>
      <c r="AC136" s="15"/>
      <c r="AD136" s="15"/>
      <c r="AE136" s="8"/>
      <c r="AF136" s="8"/>
      <c r="AG136" s="8"/>
      <c r="AH136" s="8"/>
      <c r="AI136" s="8"/>
      <c r="AJ136" s="8"/>
      <c r="AK136" s="8"/>
      <c r="AL136" s="8"/>
      <c r="AM136" s="16"/>
      <c r="AN136" s="15"/>
      <c r="AO136" s="15"/>
      <c r="AP136" s="15"/>
      <c r="AQ136" s="8"/>
    </row>
    <row r="137" spans="3:43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52"/>
      <c r="W137" s="52"/>
      <c r="X137" s="8"/>
      <c r="Y137" s="8"/>
      <c r="Z137" s="8"/>
      <c r="AA137" s="8"/>
      <c r="AB137" s="8"/>
      <c r="AC137" s="15"/>
      <c r="AD137" s="15"/>
      <c r="AE137" s="8"/>
      <c r="AF137" s="8"/>
      <c r="AG137" s="8"/>
      <c r="AH137" s="8"/>
      <c r="AI137" s="8"/>
      <c r="AJ137" s="8"/>
      <c r="AK137" s="8"/>
      <c r="AL137" s="8"/>
      <c r="AM137" s="16">
        <f aca="true" t="shared" si="5" ref="AM137:AM156">IF(AND($C$65=TRUE,$C$66=TRUE,$C$67=TRUE,$C$68=TRUE,$C$69=TRUE),IF(AM136&gt;((0.45^2*(1-$O$8^2))^(1/2)),AM136-0.005,AM136),0)</f>
        <v>0</v>
      </c>
      <c r="AN137" s="15">
        <f aca="true" t="shared" si="6" ref="AN137:AN156">IF(AND($C$65=TRUE,$C$66=TRUE,$C$67=TRUE,$C$68=TRUE,$C$69=TRUE),IF($O$8&lt;0,-((0.45^2-AM137^2)^(1/2)),(0.45^2-AM137^2)^(1/2)),0)</f>
        <v>0</v>
      </c>
      <c r="AO137" s="15"/>
      <c r="AP137" s="15"/>
      <c r="AQ137" s="8"/>
    </row>
    <row r="138" spans="3:43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52"/>
      <c r="W138" s="52"/>
      <c r="X138" s="8"/>
      <c r="Y138" s="8"/>
      <c r="Z138" s="8"/>
      <c r="AA138" s="8"/>
      <c r="AB138" s="8"/>
      <c r="AC138" s="15"/>
      <c r="AD138" s="15"/>
      <c r="AE138" s="8"/>
      <c r="AF138" s="8"/>
      <c r="AG138" s="8"/>
      <c r="AH138" s="8"/>
      <c r="AI138" s="8"/>
      <c r="AJ138" s="8"/>
      <c r="AK138" s="8"/>
      <c r="AL138" s="8"/>
      <c r="AM138" s="16">
        <f t="shared" si="5"/>
        <v>0</v>
      </c>
      <c r="AN138" s="15">
        <f t="shared" si="6"/>
        <v>0</v>
      </c>
      <c r="AO138" s="15"/>
      <c r="AP138" s="15"/>
      <c r="AQ138" s="8"/>
    </row>
    <row r="139" spans="3:43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52"/>
      <c r="W139" s="52"/>
      <c r="X139" s="8"/>
      <c r="Y139" s="8"/>
      <c r="Z139" s="8"/>
      <c r="AA139" s="8"/>
      <c r="AB139" s="8"/>
      <c r="AC139" s="15"/>
      <c r="AD139" s="15"/>
      <c r="AE139" s="8"/>
      <c r="AF139" s="8"/>
      <c r="AG139" s="8"/>
      <c r="AH139" s="8"/>
      <c r="AI139" s="8"/>
      <c r="AJ139" s="8"/>
      <c r="AK139" s="8"/>
      <c r="AL139" s="8"/>
      <c r="AM139" s="16">
        <f t="shared" si="5"/>
        <v>0</v>
      </c>
      <c r="AN139" s="15">
        <f t="shared" si="6"/>
        <v>0</v>
      </c>
      <c r="AO139" s="15"/>
      <c r="AP139" s="15"/>
      <c r="AQ139" s="8"/>
    </row>
    <row r="140" spans="3:43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52"/>
      <c r="W140" s="52"/>
      <c r="X140" s="8"/>
      <c r="Y140" s="8"/>
      <c r="Z140" s="8"/>
      <c r="AA140" s="8"/>
      <c r="AB140" s="8"/>
      <c r="AC140" s="15"/>
      <c r="AD140" s="15"/>
      <c r="AE140" s="8"/>
      <c r="AF140" s="8"/>
      <c r="AG140" s="8"/>
      <c r="AH140" s="8"/>
      <c r="AI140" s="8"/>
      <c r="AJ140" s="8"/>
      <c r="AK140" s="8"/>
      <c r="AL140" s="8"/>
      <c r="AM140" s="16">
        <f t="shared" si="5"/>
        <v>0</v>
      </c>
      <c r="AN140" s="15">
        <f t="shared" si="6"/>
        <v>0</v>
      </c>
      <c r="AO140" s="15"/>
      <c r="AP140" s="15"/>
      <c r="AQ140" s="8"/>
    </row>
    <row r="141" spans="3:43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52"/>
      <c r="W141" s="52"/>
      <c r="X141" s="8"/>
      <c r="Y141" s="8"/>
      <c r="Z141" s="8"/>
      <c r="AA141" s="8"/>
      <c r="AB141" s="8"/>
      <c r="AC141" s="15"/>
      <c r="AD141" s="15"/>
      <c r="AE141" s="8"/>
      <c r="AF141" s="8"/>
      <c r="AG141" s="8"/>
      <c r="AH141" s="8"/>
      <c r="AI141" s="8"/>
      <c r="AJ141" s="8"/>
      <c r="AK141" s="8"/>
      <c r="AL141" s="8"/>
      <c r="AM141" s="16">
        <f t="shared" si="5"/>
        <v>0</v>
      </c>
      <c r="AN141" s="15">
        <f t="shared" si="6"/>
        <v>0</v>
      </c>
      <c r="AO141" s="15"/>
      <c r="AP141" s="15"/>
      <c r="AQ141" s="8"/>
    </row>
    <row r="142" spans="3:43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52"/>
      <c r="W142" s="52"/>
      <c r="X142" s="8"/>
      <c r="Y142" s="8"/>
      <c r="Z142" s="8"/>
      <c r="AA142" s="8"/>
      <c r="AB142" s="8"/>
      <c r="AC142" s="15"/>
      <c r="AD142" s="15"/>
      <c r="AE142" s="8"/>
      <c r="AF142" s="8"/>
      <c r="AG142" s="8"/>
      <c r="AH142" s="8"/>
      <c r="AI142" s="8"/>
      <c r="AJ142" s="8"/>
      <c r="AK142" s="8"/>
      <c r="AL142" s="8"/>
      <c r="AM142" s="16">
        <f t="shared" si="5"/>
        <v>0</v>
      </c>
      <c r="AN142" s="15">
        <f t="shared" si="6"/>
        <v>0</v>
      </c>
      <c r="AO142" s="15"/>
      <c r="AP142" s="15"/>
      <c r="AQ142" s="8"/>
    </row>
    <row r="143" spans="3:43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52"/>
      <c r="W143" s="52"/>
      <c r="X143" s="8"/>
      <c r="Y143" s="8"/>
      <c r="Z143" s="8"/>
      <c r="AA143" s="8"/>
      <c r="AB143" s="8"/>
      <c r="AC143" s="15"/>
      <c r="AD143" s="15"/>
      <c r="AE143" s="8"/>
      <c r="AF143" s="8"/>
      <c r="AG143" s="8"/>
      <c r="AH143" s="8"/>
      <c r="AI143" s="8"/>
      <c r="AJ143" s="8"/>
      <c r="AK143" s="8"/>
      <c r="AL143" s="8"/>
      <c r="AM143" s="16">
        <f t="shared" si="5"/>
        <v>0</v>
      </c>
      <c r="AN143" s="15">
        <f t="shared" si="6"/>
        <v>0</v>
      </c>
      <c r="AO143" s="15"/>
      <c r="AP143" s="15"/>
      <c r="AQ143" s="8"/>
    </row>
    <row r="144" spans="3:4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AC144" s="15"/>
      <c r="AD144" s="15"/>
      <c r="AM144" s="16">
        <f t="shared" si="5"/>
        <v>0</v>
      </c>
      <c r="AN144" s="15">
        <f t="shared" si="6"/>
        <v>0</v>
      </c>
      <c r="AO144" s="15"/>
      <c r="AP144" s="15"/>
    </row>
    <row r="145" spans="3:4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AC145" s="15"/>
      <c r="AD145" s="15"/>
      <c r="AM145" s="16">
        <f t="shared" si="5"/>
        <v>0</v>
      </c>
      <c r="AN145" s="15">
        <f t="shared" si="6"/>
        <v>0</v>
      </c>
      <c r="AO145" s="15"/>
      <c r="AP145" s="15"/>
    </row>
    <row r="146" spans="3:4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AC146" s="15"/>
      <c r="AD146" s="15"/>
      <c r="AM146" s="16">
        <f t="shared" si="5"/>
        <v>0</v>
      </c>
      <c r="AN146" s="15">
        <f t="shared" si="6"/>
        <v>0</v>
      </c>
      <c r="AO146" s="15"/>
      <c r="AP146" s="15"/>
    </row>
    <row r="147" spans="3:4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AC147" s="15"/>
      <c r="AD147" s="15"/>
      <c r="AM147" s="16">
        <f t="shared" si="5"/>
        <v>0</v>
      </c>
      <c r="AN147" s="15">
        <f t="shared" si="6"/>
        <v>0</v>
      </c>
      <c r="AO147" s="15"/>
      <c r="AP147" s="15"/>
    </row>
    <row r="148" spans="3:4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AC148" s="15"/>
      <c r="AD148" s="15"/>
      <c r="AM148" s="16">
        <f t="shared" si="5"/>
        <v>0</v>
      </c>
      <c r="AN148" s="15">
        <f t="shared" si="6"/>
        <v>0</v>
      </c>
      <c r="AO148" s="15"/>
      <c r="AP148" s="15"/>
    </row>
    <row r="149" spans="3:4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AC149" s="15"/>
      <c r="AD149" s="15"/>
      <c r="AM149" s="16">
        <f t="shared" si="5"/>
        <v>0</v>
      </c>
      <c r="AN149" s="15">
        <f t="shared" si="6"/>
        <v>0</v>
      </c>
      <c r="AO149" s="15"/>
      <c r="AP149" s="15"/>
    </row>
    <row r="150" spans="3:4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AC150" s="15"/>
      <c r="AD150" s="15"/>
      <c r="AM150" s="16">
        <f t="shared" si="5"/>
        <v>0</v>
      </c>
      <c r="AN150" s="15">
        <f t="shared" si="6"/>
        <v>0</v>
      </c>
      <c r="AO150" s="15"/>
      <c r="AP150" s="15"/>
    </row>
    <row r="151" spans="3:4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AC151" s="15"/>
      <c r="AD151" s="15"/>
      <c r="AM151" s="16">
        <f t="shared" si="5"/>
        <v>0</v>
      </c>
      <c r="AN151" s="15">
        <f t="shared" si="6"/>
        <v>0</v>
      </c>
      <c r="AO151" s="15"/>
      <c r="AP151" s="15"/>
    </row>
    <row r="152" spans="3:4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AC152" s="15"/>
      <c r="AD152" s="15"/>
      <c r="AM152" s="16">
        <f t="shared" si="5"/>
        <v>0</v>
      </c>
      <c r="AN152" s="15">
        <f t="shared" si="6"/>
        <v>0</v>
      </c>
      <c r="AO152" s="15"/>
      <c r="AP152" s="15"/>
    </row>
    <row r="153" spans="3:4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AC153" s="15"/>
      <c r="AD153" s="15"/>
      <c r="AM153" s="16">
        <f t="shared" si="5"/>
        <v>0</v>
      </c>
      <c r="AN153" s="15">
        <f t="shared" si="6"/>
        <v>0</v>
      </c>
      <c r="AO153" s="15"/>
      <c r="AP153" s="15"/>
    </row>
    <row r="154" spans="3:4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AC154" s="15"/>
      <c r="AD154" s="15"/>
      <c r="AM154" s="16">
        <f t="shared" si="5"/>
        <v>0</v>
      </c>
      <c r="AN154" s="15">
        <f t="shared" si="6"/>
        <v>0</v>
      </c>
      <c r="AO154" s="15"/>
      <c r="AP154" s="15"/>
    </row>
    <row r="155" spans="3:4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AC155" s="15"/>
      <c r="AD155" s="15"/>
      <c r="AM155" s="16">
        <f t="shared" si="5"/>
        <v>0</v>
      </c>
      <c r="AN155" s="15">
        <f t="shared" si="6"/>
        <v>0</v>
      </c>
      <c r="AO155" s="15"/>
      <c r="AP155" s="15"/>
    </row>
    <row r="156" spans="3:4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AC156" s="15"/>
      <c r="AD156" s="15"/>
      <c r="AM156" s="16">
        <f t="shared" si="5"/>
        <v>0</v>
      </c>
      <c r="AN156" s="15">
        <f t="shared" si="6"/>
        <v>0</v>
      </c>
      <c r="AO156" s="15"/>
      <c r="AP156" s="15"/>
    </row>
    <row r="157" spans="3:4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AC157" s="15"/>
      <c r="AD157" s="15"/>
      <c r="AM157" s="16"/>
      <c r="AN157" s="15"/>
      <c r="AO157" s="15"/>
      <c r="AP157" s="15"/>
    </row>
    <row r="158" spans="3:4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AC158" s="15"/>
      <c r="AD158" s="15"/>
      <c r="AM158" s="16"/>
      <c r="AN158" s="15"/>
      <c r="AO158" s="15"/>
      <c r="AP158" s="15"/>
    </row>
    <row r="159" spans="3:4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AC159" s="15"/>
      <c r="AD159" s="15"/>
      <c r="AM159" s="16"/>
      <c r="AN159" s="15"/>
      <c r="AO159" s="15"/>
      <c r="AP159" s="15"/>
    </row>
    <row r="160" spans="3:4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AC160" s="15"/>
      <c r="AD160" s="15"/>
      <c r="AM160" s="16"/>
      <c r="AN160" s="15"/>
      <c r="AO160" s="15"/>
      <c r="AP160" s="15"/>
    </row>
    <row r="161" spans="3:4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AC161" s="15"/>
      <c r="AD161" s="15"/>
      <c r="AM161" s="16"/>
      <c r="AN161" s="15"/>
      <c r="AO161" s="15"/>
      <c r="AP161" s="15"/>
    </row>
    <row r="162" spans="8:42" ht="12.75">
      <c r="H162" s="2"/>
      <c r="I162" s="2"/>
      <c r="J162" s="2"/>
      <c r="K162" s="2"/>
      <c r="AC162" s="15"/>
      <c r="AD162" s="15"/>
      <c r="AM162" s="16"/>
      <c r="AN162" s="15"/>
      <c r="AO162" s="15"/>
      <c r="AP162" s="15"/>
    </row>
    <row r="163" spans="8:42" ht="12.75">
      <c r="H163" s="2"/>
      <c r="I163" s="2"/>
      <c r="J163" s="2"/>
      <c r="K163" s="2"/>
      <c r="AC163" s="15"/>
      <c r="AD163" s="15"/>
      <c r="AM163" s="16"/>
      <c r="AN163" s="15"/>
      <c r="AO163" s="15"/>
      <c r="AP163" s="15"/>
    </row>
    <row r="164" spans="29:40" ht="12.75">
      <c r="AC164" s="15"/>
      <c r="AD164" s="15"/>
      <c r="AM164" s="16"/>
      <c r="AN164" s="15"/>
    </row>
    <row r="165" spans="29:40" ht="12.75">
      <c r="AC165" s="15"/>
      <c r="AD165" s="15"/>
      <c r="AM165" s="16"/>
      <c r="AN165" s="15"/>
    </row>
    <row r="166" spans="29:40" ht="12.75">
      <c r="AC166" s="15"/>
      <c r="AD166" s="15"/>
      <c r="AM166" s="16"/>
      <c r="AN166" s="15"/>
    </row>
    <row r="167" spans="29:40" ht="12.75">
      <c r="AC167" s="15"/>
      <c r="AD167" s="15"/>
      <c r="AM167" s="16"/>
      <c r="AN167" s="15"/>
    </row>
    <row r="168" spans="29:40" ht="12.75">
      <c r="AC168" s="15"/>
      <c r="AD168" s="15"/>
      <c r="AM168" s="16"/>
      <c r="AN168" s="15"/>
    </row>
    <row r="169" spans="29:40" ht="12.75">
      <c r="AC169" s="15"/>
      <c r="AD169" s="15"/>
      <c r="AM169" s="16"/>
      <c r="AN169" s="15"/>
    </row>
    <row r="170" spans="29:40" ht="12.75">
      <c r="AC170" s="15"/>
      <c r="AD170" s="15"/>
      <c r="AM170" s="16"/>
      <c r="AN170" s="15"/>
    </row>
    <row r="171" spans="29:40" ht="12.75">
      <c r="AC171" s="15"/>
      <c r="AD171" s="15"/>
      <c r="AM171" s="16"/>
      <c r="AN171" s="15"/>
    </row>
    <row r="172" spans="29:40" ht="12.75">
      <c r="AC172" s="15"/>
      <c r="AD172" s="15"/>
      <c r="AM172" s="16"/>
      <c r="AN172" s="15"/>
    </row>
    <row r="176" spans="19:35" ht="12.75">
      <c r="S176" s="54"/>
      <c r="T176" s="54"/>
      <c r="U176" s="54"/>
      <c r="V176" s="54"/>
      <c r="W176" s="54"/>
      <c r="X176" s="54"/>
      <c r="AA176" s="54"/>
      <c r="AB176" s="54"/>
      <c r="AC176" s="54"/>
      <c r="AD176" s="55"/>
      <c r="AE176" s="55"/>
      <c r="AF176" s="55"/>
      <c r="AG176" s="55"/>
      <c r="AH176" s="56"/>
      <c r="AI176" s="56"/>
    </row>
    <row r="177" spans="19:33" ht="12.75">
      <c r="S177" s="57"/>
      <c r="T177" s="57"/>
      <c r="U177" s="57"/>
      <c r="V177" s="57"/>
      <c r="W177" s="57"/>
      <c r="X177" s="57"/>
      <c r="AA177" s="57"/>
      <c r="AB177" s="57"/>
      <c r="AC177" s="57"/>
      <c r="AD177" s="57"/>
      <c r="AE177" s="57"/>
      <c r="AF177" s="57"/>
      <c r="AG177" s="57"/>
    </row>
    <row r="178" spans="19:33" ht="12.75">
      <c r="S178" s="57"/>
      <c r="T178" s="57"/>
      <c r="U178" s="57"/>
      <c r="V178" s="57"/>
      <c r="W178" s="57"/>
      <c r="X178" s="57"/>
      <c r="AA178" s="57"/>
      <c r="AB178" s="57"/>
      <c r="AC178" s="57"/>
      <c r="AD178" s="57"/>
      <c r="AE178" s="57"/>
      <c r="AF178" s="57"/>
      <c r="AG178" s="57"/>
    </row>
    <row r="179" spans="19:33" ht="12.75">
      <c r="S179" s="57"/>
      <c r="T179" s="57"/>
      <c r="U179" s="57"/>
      <c r="V179" s="57"/>
      <c r="W179" s="57"/>
      <c r="X179" s="57"/>
      <c r="AA179" s="57"/>
      <c r="AB179" s="57"/>
      <c r="AC179" s="57"/>
      <c r="AD179" s="57"/>
      <c r="AE179" s="57"/>
      <c r="AF179" s="57"/>
      <c r="AG179" s="57"/>
    </row>
    <row r="180" spans="19:33" ht="12.75">
      <c r="S180" s="57"/>
      <c r="T180" s="57"/>
      <c r="U180" s="57"/>
      <c r="V180" s="57"/>
      <c r="W180" s="57"/>
      <c r="X180" s="57"/>
      <c r="AA180" s="57"/>
      <c r="AB180" s="57"/>
      <c r="AC180" s="57"/>
      <c r="AD180" s="57"/>
      <c r="AE180" s="57"/>
      <c r="AF180" s="57"/>
      <c r="AG180" s="57"/>
    </row>
    <row r="181" spans="19:33" ht="12.75">
      <c r="S181" s="57"/>
      <c r="T181" s="57"/>
      <c r="U181" s="57"/>
      <c r="V181" s="57"/>
      <c r="W181" s="57"/>
      <c r="X181" s="57"/>
      <c r="AA181" s="57"/>
      <c r="AB181" s="57"/>
      <c r="AC181" s="57"/>
      <c r="AD181" s="57"/>
      <c r="AE181" s="57"/>
      <c r="AF181" s="57"/>
      <c r="AG181" s="57"/>
    </row>
    <row r="182" spans="19:33" ht="12.75">
      <c r="S182" s="57"/>
      <c r="T182" s="57"/>
      <c r="U182" s="57"/>
      <c r="V182" s="57"/>
      <c r="W182" s="57"/>
      <c r="X182" s="57"/>
      <c r="AA182" s="57"/>
      <c r="AB182" s="57"/>
      <c r="AC182" s="57"/>
      <c r="AD182" s="57"/>
      <c r="AE182" s="57"/>
      <c r="AF182" s="57"/>
      <c r="AG182" s="57"/>
    </row>
    <row r="183" spans="19:33" ht="12.75">
      <c r="S183" s="57"/>
      <c r="T183" s="57"/>
      <c r="U183" s="57"/>
      <c r="V183" s="57"/>
      <c r="W183" s="57"/>
      <c r="X183" s="57"/>
      <c r="AA183" s="57"/>
      <c r="AB183" s="57"/>
      <c r="AC183" s="57"/>
      <c r="AD183" s="57"/>
      <c r="AE183" s="57"/>
      <c r="AF183" s="57"/>
      <c r="AG183" s="57"/>
    </row>
    <row r="184" spans="19:33" ht="12.75">
      <c r="S184" s="57"/>
      <c r="T184" s="57"/>
      <c r="U184" s="57"/>
      <c r="V184" s="57"/>
      <c r="W184" s="57"/>
      <c r="X184" s="57"/>
      <c r="AA184" s="57"/>
      <c r="AB184" s="57"/>
      <c r="AC184" s="57"/>
      <c r="AD184" s="57"/>
      <c r="AE184" s="57"/>
      <c r="AF184" s="57"/>
      <c r="AG184" s="57"/>
    </row>
    <row r="185" spans="19:33" ht="12.75">
      <c r="S185" s="57"/>
      <c r="T185" s="57"/>
      <c r="U185" s="57"/>
      <c r="V185" s="57"/>
      <c r="W185" s="57"/>
      <c r="X185" s="57"/>
      <c r="AA185" s="57"/>
      <c r="AB185" s="57"/>
      <c r="AC185" s="57"/>
      <c r="AD185" s="57"/>
      <c r="AE185" s="57"/>
      <c r="AF185" s="57"/>
      <c r="AG185" s="57"/>
    </row>
    <row r="186" spans="19:33" ht="12.75">
      <c r="S186" s="57"/>
      <c r="T186" s="57"/>
      <c r="U186" s="57"/>
      <c r="V186" s="57"/>
      <c r="W186" s="57"/>
      <c r="X186" s="57"/>
      <c r="AA186" s="57"/>
      <c r="AB186" s="57"/>
      <c r="AC186" s="57"/>
      <c r="AD186" s="57"/>
      <c r="AE186" s="57"/>
      <c r="AF186" s="57"/>
      <c r="AG186" s="57"/>
    </row>
    <row r="187" spans="19:33" ht="12.75">
      <c r="S187" s="57"/>
      <c r="T187" s="57"/>
      <c r="U187" s="57"/>
      <c r="V187" s="57"/>
      <c r="W187" s="57"/>
      <c r="X187" s="57"/>
      <c r="AA187" s="57"/>
      <c r="AB187" s="57"/>
      <c r="AC187" s="57"/>
      <c r="AD187" s="57"/>
      <c r="AE187" s="57"/>
      <c r="AF187" s="57"/>
      <c r="AG187" s="57"/>
    </row>
    <row r="188" spans="19:33" ht="12.75">
      <c r="S188" s="57"/>
      <c r="T188" s="57"/>
      <c r="U188" s="57"/>
      <c r="V188" s="57"/>
      <c r="W188" s="57"/>
      <c r="X188" s="57"/>
      <c r="AA188" s="57"/>
      <c r="AB188" s="57"/>
      <c r="AC188" s="57"/>
      <c r="AD188" s="57"/>
      <c r="AE188" s="57"/>
      <c r="AF188" s="57"/>
      <c r="AG188" s="57"/>
    </row>
    <row r="189" spans="19:33" ht="12.75">
      <c r="S189" s="57"/>
      <c r="T189" s="57"/>
      <c r="U189" s="57"/>
      <c r="V189" s="57"/>
      <c r="W189" s="57"/>
      <c r="X189" s="57"/>
      <c r="AA189" s="57"/>
      <c r="AB189" s="57"/>
      <c r="AC189" s="57"/>
      <c r="AD189" s="57"/>
      <c r="AE189" s="57"/>
      <c r="AF189" s="57"/>
      <c r="AG189" s="57"/>
    </row>
    <row r="190" spans="19:33" ht="12.75">
      <c r="S190" s="57"/>
      <c r="T190" s="57"/>
      <c r="U190" s="57"/>
      <c r="V190" s="57"/>
      <c r="W190" s="57"/>
      <c r="X190" s="57"/>
      <c r="AA190" s="57"/>
      <c r="AB190" s="57"/>
      <c r="AC190" s="57"/>
      <c r="AD190" s="57"/>
      <c r="AE190" s="57"/>
      <c r="AF190" s="57"/>
      <c r="AG190" s="57"/>
    </row>
    <row r="191" spans="19:33" ht="12.75">
      <c r="S191" s="57"/>
      <c r="T191" s="57"/>
      <c r="U191" s="57"/>
      <c r="V191" s="57"/>
      <c r="W191" s="57"/>
      <c r="X191" s="57"/>
      <c r="AA191" s="57"/>
      <c r="AB191" s="57"/>
      <c r="AC191" s="57"/>
      <c r="AD191" s="57"/>
      <c r="AE191" s="57"/>
      <c r="AF191" s="57"/>
      <c r="AG191" s="57"/>
    </row>
    <row r="192" spans="19:33" ht="12.75">
      <c r="S192" s="57"/>
      <c r="T192" s="57"/>
      <c r="U192" s="57"/>
      <c r="V192" s="57"/>
      <c r="W192" s="57"/>
      <c r="X192" s="57"/>
      <c r="AA192" s="57"/>
      <c r="AB192" s="57"/>
      <c r="AC192" s="57"/>
      <c r="AD192" s="57"/>
      <c r="AE192" s="57"/>
      <c r="AF192" s="57"/>
      <c r="AG192" s="57"/>
    </row>
    <row r="193" spans="19:33" ht="12.75">
      <c r="S193" s="57"/>
      <c r="T193" s="57"/>
      <c r="U193" s="57"/>
      <c r="V193" s="57"/>
      <c r="W193" s="57"/>
      <c r="X193" s="57"/>
      <c r="AA193" s="57"/>
      <c r="AB193" s="57"/>
      <c r="AC193" s="57"/>
      <c r="AD193" s="57"/>
      <c r="AE193" s="57"/>
      <c r="AF193" s="57"/>
      <c r="AG193" s="57"/>
    </row>
    <row r="194" spans="19:33" ht="12.75">
      <c r="S194" s="57"/>
      <c r="T194" s="57"/>
      <c r="U194" s="57"/>
      <c r="V194" s="57"/>
      <c r="W194" s="57"/>
      <c r="X194" s="57"/>
      <c r="AA194" s="57"/>
      <c r="AB194" s="57"/>
      <c r="AC194" s="57"/>
      <c r="AD194" s="57"/>
      <c r="AE194" s="57"/>
      <c r="AF194" s="57"/>
      <c r="AG194" s="57"/>
    </row>
    <row r="195" spans="19:33" ht="12.75">
      <c r="S195" s="57"/>
      <c r="T195" s="57"/>
      <c r="U195" s="57"/>
      <c r="V195" s="57"/>
      <c r="W195" s="57"/>
      <c r="X195" s="57"/>
      <c r="AA195" s="57"/>
      <c r="AB195" s="57"/>
      <c r="AC195" s="57"/>
      <c r="AD195" s="57"/>
      <c r="AE195" s="57"/>
      <c r="AF195" s="57"/>
      <c r="AG195" s="57"/>
    </row>
    <row r="196" spans="19:33" ht="12.75">
      <c r="S196" s="57"/>
      <c r="T196" s="57"/>
      <c r="U196" s="57"/>
      <c r="V196" s="57"/>
      <c r="W196" s="57"/>
      <c r="X196" s="57"/>
      <c r="AA196" s="57"/>
      <c r="AB196" s="57"/>
      <c r="AC196" s="57"/>
      <c r="AD196" s="57"/>
      <c r="AE196" s="57"/>
      <c r="AF196" s="57"/>
      <c r="AG196" s="57"/>
    </row>
    <row r="197" spans="19:33" ht="12.75">
      <c r="S197" s="57"/>
      <c r="T197" s="57"/>
      <c r="U197" s="57"/>
      <c r="V197" s="57"/>
      <c r="W197" s="57"/>
      <c r="X197" s="57"/>
      <c r="AA197" s="57"/>
      <c r="AB197" s="57"/>
      <c r="AC197" s="57"/>
      <c r="AD197" s="57"/>
      <c r="AE197" s="57"/>
      <c r="AF197" s="57"/>
      <c r="AG197" s="57"/>
    </row>
    <row r="198" spans="19:33" ht="12.75">
      <c r="S198" s="57"/>
      <c r="T198" s="57"/>
      <c r="U198" s="57"/>
      <c r="V198" s="57"/>
      <c r="W198" s="57"/>
      <c r="X198" s="57"/>
      <c r="AA198" s="57"/>
      <c r="AB198" s="57"/>
      <c r="AC198" s="57"/>
      <c r="AD198" s="57"/>
      <c r="AE198" s="57"/>
      <c r="AF198" s="57"/>
      <c r="AG198" s="57"/>
    </row>
    <row r="199" spans="19:33" ht="12.75">
      <c r="S199" s="57"/>
      <c r="T199" s="57"/>
      <c r="U199" s="57"/>
      <c r="V199" s="57"/>
      <c r="W199" s="57"/>
      <c r="X199" s="57"/>
      <c r="AA199" s="57"/>
      <c r="AB199" s="57"/>
      <c r="AC199" s="57"/>
      <c r="AD199" s="57"/>
      <c r="AE199" s="57"/>
      <c r="AF199" s="57"/>
      <c r="AG199" s="57"/>
    </row>
    <row r="200" spans="19:33" ht="12.75">
      <c r="S200" s="57"/>
      <c r="T200" s="57"/>
      <c r="U200" s="57"/>
      <c r="V200" s="57"/>
      <c r="W200" s="57"/>
      <c r="X200" s="57"/>
      <c r="AA200" s="57"/>
      <c r="AB200" s="57"/>
      <c r="AC200" s="57"/>
      <c r="AD200" s="57"/>
      <c r="AE200" s="57"/>
      <c r="AF200" s="57"/>
      <c r="AG200" s="57"/>
    </row>
    <row r="201" spans="18:33" ht="12.75">
      <c r="R201" s="57"/>
      <c r="S201" s="57"/>
      <c r="T201" s="57"/>
      <c r="U201" s="57"/>
      <c r="V201" s="57"/>
      <c r="W201" s="57"/>
      <c r="X201" s="57"/>
      <c r="AA201" s="57"/>
      <c r="AB201" s="57"/>
      <c r="AC201" s="57"/>
      <c r="AD201" s="57"/>
      <c r="AE201" s="57"/>
      <c r="AF201" s="57"/>
      <c r="AG201" s="57"/>
    </row>
    <row r="202" spans="18:33" ht="12.75">
      <c r="R202" s="57"/>
      <c r="S202" s="57"/>
      <c r="T202" s="57"/>
      <c r="U202" s="57"/>
      <c r="V202" s="57"/>
      <c r="W202" s="57"/>
      <c r="X202" s="57"/>
      <c r="AA202" s="57"/>
      <c r="AB202" s="57"/>
      <c r="AC202" s="57"/>
      <c r="AD202" s="57"/>
      <c r="AE202" s="57"/>
      <c r="AF202" s="57"/>
      <c r="AG202" s="57"/>
    </row>
    <row r="203" spans="18:33" ht="12.75">
      <c r="R203" s="57"/>
      <c r="S203" s="57"/>
      <c r="T203" s="57"/>
      <c r="U203" s="57"/>
      <c r="V203" s="57"/>
      <c r="W203" s="57"/>
      <c r="X203" s="57"/>
      <c r="AA203" s="57"/>
      <c r="AB203" s="57"/>
      <c r="AC203" s="57"/>
      <c r="AD203" s="57"/>
      <c r="AE203" s="57"/>
      <c r="AF203" s="57"/>
      <c r="AG203" s="57"/>
    </row>
    <row r="204" spans="18:33" ht="12.75">
      <c r="R204" s="57"/>
      <c r="S204" s="57"/>
      <c r="T204" s="57"/>
      <c r="U204" s="57"/>
      <c r="V204" s="57"/>
      <c r="W204" s="57"/>
      <c r="X204" s="57"/>
      <c r="AA204" s="57"/>
      <c r="AB204" s="57"/>
      <c r="AC204" s="57"/>
      <c r="AD204" s="57"/>
      <c r="AE204" s="57"/>
      <c r="AF204" s="57"/>
      <c r="AG204" s="57"/>
    </row>
    <row r="205" spans="18:33" ht="12.75">
      <c r="R205" s="57"/>
      <c r="S205" s="57"/>
      <c r="T205" s="57"/>
      <c r="U205" s="57"/>
      <c r="V205" s="57"/>
      <c r="W205" s="57"/>
      <c r="X205" s="57"/>
      <c r="AA205" s="57"/>
      <c r="AB205" s="57"/>
      <c r="AC205" s="57"/>
      <c r="AD205" s="57"/>
      <c r="AE205" s="57"/>
      <c r="AF205" s="57"/>
      <c r="AG205" s="57"/>
    </row>
    <row r="206" spans="18:33" ht="12.75">
      <c r="R206" s="57"/>
      <c r="S206" s="57"/>
      <c r="T206" s="57"/>
      <c r="U206" s="57"/>
      <c r="V206" s="57"/>
      <c r="W206" s="57"/>
      <c r="X206" s="57"/>
      <c r="AA206" s="57"/>
      <c r="AB206" s="57"/>
      <c r="AC206" s="57"/>
      <c r="AD206" s="57"/>
      <c r="AE206" s="57"/>
      <c r="AF206" s="57"/>
      <c r="AG206" s="57"/>
    </row>
    <row r="207" spans="18:33" ht="12.75">
      <c r="R207" s="57"/>
      <c r="S207" s="57"/>
      <c r="T207" s="57"/>
      <c r="U207" s="57"/>
      <c r="V207" s="57"/>
      <c r="W207" s="57"/>
      <c r="X207" s="57"/>
      <c r="AA207" s="57"/>
      <c r="AB207" s="57"/>
      <c r="AC207" s="57"/>
      <c r="AD207" s="57"/>
      <c r="AE207" s="57"/>
      <c r="AF207" s="57"/>
      <c r="AG207" s="57"/>
    </row>
    <row r="208" spans="18:33" ht="12.75">
      <c r="R208" s="57"/>
      <c r="S208" s="57"/>
      <c r="T208" s="57"/>
      <c r="U208" s="57"/>
      <c r="V208" s="57"/>
      <c r="W208" s="57"/>
      <c r="X208" s="57"/>
      <c r="AA208" s="57"/>
      <c r="AB208" s="57"/>
      <c r="AC208" s="57"/>
      <c r="AD208" s="57"/>
      <c r="AE208" s="57"/>
      <c r="AF208" s="57"/>
      <c r="AG208" s="57"/>
    </row>
    <row r="209" spans="18:33" ht="12.75">
      <c r="R209" s="57"/>
      <c r="S209" s="57"/>
      <c r="T209" s="57"/>
      <c r="U209" s="57"/>
      <c r="V209" s="57"/>
      <c r="W209" s="57"/>
      <c r="X209" s="57"/>
      <c r="AA209" s="57"/>
      <c r="AB209" s="57"/>
      <c r="AC209" s="57"/>
      <c r="AD209" s="57"/>
      <c r="AE209" s="57"/>
      <c r="AF209" s="57"/>
      <c r="AG209" s="57"/>
    </row>
    <row r="210" spans="18:33" ht="12.75">
      <c r="R210" s="57"/>
      <c r="S210" s="57"/>
      <c r="T210" s="57"/>
      <c r="U210" s="57"/>
      <c r="V210" s="57"/>
      <c r="W210" s="57"/>
      <c r="X210" s="57"/>
      <c r="AA210" s="57"/>
      <c r="AB210" s="57"/>
      <c r="AC210" s="57"/>
      <c r="AD210" s="57"/>
      <c r="AE210" s="57"/>
      <c r="AF210" s="57"/>
      <c r="AG210" s="57"/>
    </row>
    <row r="211" spans="18:33" ht="12.75">
      <c r="R211" s="57"/>
      <c r="S211" s="57"/>
      <c r="T211" s="57"/>
      <c r="U211" s="57"/>
      <c r="V211" s="57"/>
      <c r="W211" s="57"/>
      <c r="X211" s="57"/>
      <c r="AA211" s="57"/>
      <c r="AB211" s="57"/>
      <c r="AC211" s="57"/>
      <c r="AD211" s="57"/>
      <c r="AE211" s="57"/>
      <c r="AF211" s="57"/>
      <c r="AG211" s="57"/>
    </row>
    <row r="212" spans="18:33" ht="12.75">
      <c r="R212" s="57"/>
      <c r="S212" s="57"/>
      <c r="T212" s="57"/>
      <c r="U212" s="57"/>
      <c r="V212" s="57"/>
      <c r="W212" s="57"/>
      <c r="X212" s="57"/>
      <c r="AA212" s="57"/>
      <c r="AB212" s="57"/>
      <c r="AC212" s="57"/>
      <c r="AD212" s="57"/>
      <c r="AE212" s="57"/>
      <c r="AF212" s="57"/>
      <c r="AG212" s="57"/>
    </row>
    <row r="213" spans="18:33" ht="12.75">
      <c r="R213" s="57"/>
      <c r="S213" s="57"/>
      <c r="T213" s="57"/>
      <c r="U213" s="57"/>
      <c r="V213" s="57"/>
      <c r="W213" s="57"/>
      <c r="X213" s="57"/>
      <c r="AA213" s="57"/>
      <c r="AB213" s="57"/>
      <c r="AC213" s="57"/>
      <c r="AD213" s="57"/>
      <c r="AE213" s="57"/>
      <c r="AF213" s="57"/>
      <c r="AG213" s="57"/>
    </row>
    <row r="214" spans="18:33" ht="12.75">
      <c r="R214" s="57"/>
      <c r="S214" s="57"/>
      <c r="T214" s="57"/>
      <c r="U214" s="57"/>
      <c r="V214" s="57"/>
      <c r="W214" s="57"/>
      <c r="X214" s="57"/>
      <c r="AA214" s="57"/>
      <c r="AB214" s="57"/>
      <c r="AC214" s="57"/>
      <c r="AD214" s="57"/>
      <c r="AE214" s="57"/>
      <c r="AF214" s="57"/>
      <c r="AG214" s="57"/>
    </row>
    <row r="215" spans="18:33" ht="12.75">
      <c r="R215" s="57"/>
      <c r="S215" s="57"/>
      <c r="T215" s="57"/>
      <c r="U215" s="57"/>
      <c r="V215" s="57"/>
      <c r="W215" s="57"/>
      <c r="X215" s="57"/>
      <c r="AA215" s="57"/>
      <c r="AB215" s="57"/>
      <c r="AC215" s="57"/>
      <c r="AD215" s="57"/>
      <c r="AE215" s="57"/>
      <c r="AF215" s="57"/>
      <c r="AG215" s="57"/>
    </row>
    <row r="216" spans="18:33" ht="12.75">
      <c r="R216" s="57"/>
      <c r="S216" s="57"/>
      <c r="T216" s="57"/>
      <c r="U216" s="57"/>
      <c r="V216" s="57"/>
      <c r="W216" s="57"/>
      <c r="X216" s="57"/>
      <c r="AA216" s="57"/>
      <c r="AB216" s="57"/>
      <c r="AC216" s="57"/>
      <c r="AD216" s="57"/>
      <c r="AE216" s="57"/>
      <c r="AF216" s="57"/>
      <c r="AG216" s="57"/>
    </row>
    <row r="217" spans="18:33" ht="12.75">
      <c r="R217" s="57"/>
      <c r="S217" s="57"/>
      <c r="T217" s="57"/>
      <c r="U217" s="57"/>
      <c r="V217" s="57"/>
      <c r="W217" s="57"/>
      <c r="X217" s="57"/>
      <c r="AA217" s="57"/>
      <c r="AB217" s="57"/>
      <c r="AC217" s="57"/>
      <c r="AD217" s="57"/>
      <c r="AE217" s="57"/>
      <c r="AF217" s="57"/>
      <c r="AG217" s="57"/>
    </row>
    <row r="218" spans="18:33" ht="12.75">
      <c r="R218" s="57"/>
      <c r="S218" s="57"/>
      <c r="T218" s="57"/>
      <c r="U218" s="57"/>
      <c r="V218" s="57"/>
      <c r="W218" s="57"/>
      <c r="X218" s="57"/>
      <c r="AA218" s="57"/>
      <c r="AB218" s="57"/>
      <c r="AC218" s="57"/>
      <c r="AD218" s="57"/>
      <c r="AE218" s="57"/>
      <c r="AF218" s="57"/>
      <c r="AG218" s="57"/>
    </row>
    <row r="219" spans="18:33" ht="12.75">
      <c r="R219" s="57"/>
      <c r="S219" s="57"/>
      <c r="T219" s="57"/>
      <c r="U219" s="57"/>
      <c r="V219" s="57"/>
      <c r="W219" s="57"/>
      <c r="X219" s="57"/>
      <c r="AA219" s="57"/>
      <c r="AB219" s="57"/>
      <c r="AC219" s="57"/>
      <c r="AD219" s="57"/>
      <c r="AE219" s="57"/>
      <c r="AF219" s="57"/>
      <c r="AG219" s="57"/>
    </row>
    <row r="220" spans="18:33" ht="12.75">
      <c r="R220" s="57"/>
      <c r="S220" s="57"/>
      <c r="T220" s="57"/>
      <c r="U220" s="57"/>
      <c r="V220" s="57"/>
      <c r="W220" s="57"/>
      <c r="X220" s="57"/>
      <c r="AA220" s="57"/>
      <c r="AB220" s="57"/>
      <c r="AC220" s="57"/>
      <c r="AD220" s="57"/>
      <c r="AE220" s="57"/>
      <c r="AF220" s="57"/>
      <c r="AG220" s="57"/>
    </row>
    <row r="221" spans="18:33" ht="12.75">
      <c r="R221" s="57"/>
      <c r="S221" s="57"/>
      <c r="T221" s="57"/>
      <c r="U221" s="57"/>
      <c r="V221" s="57"/>
      <c r="W221" s="57"/>
      <c r="X221" s="57"/>
      <c r="AA221" s="57"/>
      <c r="AB221" s="57"/>
      <c r="AC221" s="57"/>
      <c r="AD221" s="57"/>
      <c r="AE221" s="57"/>
      <c r="AF221" s="57"/>
      <c r="AG221" s="57"/>
    </row>
    <row r="222" spans="18:33" ht="12.75">
      <c r="R222" s="57"/>
      <c r="S222" s="57"/>
      <c r="T222" s="57"/>
      <c r="U222" s="57"/>
      <c r="V222" s="57"/>
      <c r="W222" s="57"/>
      <c r="X222" s="57"/>
      <c r="AA222" s="57"/>
      <c r="AB222" s="57"/>
      <c r="AC222" s="57"/>
      <c r="AD222" s="57"/>
      <c r="AE222" s="57"/>
      <c r="AF222" s="57"/>
      <c r="AG222" s="57"/>
    </row>
    <row r="223" spans="18:33" ht="12.75">
      <c r="R223" s="57"/>
      <c r="S223" s="57"/>
      <c r="T223" s="57"/>
      <c r="U223" s="57"/>
      <c r="V223" s="57"/>
      <c r="W223" s="57"/>
      <c r="X223" s="57"/>
      <c r="AA223" s="57"/>
      <c r="AB223" s="57"/>
      <c r="AC223" s="57"/>
      <c r="AD223" s="57"/>
      <c r="AE223" s="57"/>
      <c r="AF223" s="57"/>
      <c r="AG223" s="57"/>
    </row>
    <row r="224" spans="18:33" ht="12.75">
      <c r="R224" s="57"/>
      <c r="S224" s="57"/>
      <c r="T224" s="57"/>
      <c r="U224" s="57"/>
      <c r="V224" s="57"/>
      <c r="W224" s="57"/>
      <c r="X224" s="57"/>
      <c r="AA224" s="57"/>
      <c r="AB224" s="57"/>
      <c r="AC224" s="57"/>
      <c r="AD224" s="57"/>
      <c r="AE224" s="57"/>
      <c r="AF224" s="57"/>
      <c r="AG224" s="57"/>
    </row>
    <row r="225" spans="18:33" ht="12.75">
      <c r="R225" s="57"/>
      <c r="S225" s="57"/>
      <c r="T225" s="57"/>
      <c r="U225" s="57"/>
      <c r="V225" s="57"/>
      <c r="W225" s="57"/>
      <c r="X225" s="57"/>
      <c r="AA225" s="57"/>
      <c r="AB225" s="57"/>
      <c r="AC225" s="57"/>
      <c r="AD225" s="57"/>
      <c r="AE225" s="57"/>
      <c r="AF225" s="57"/>
      <c r="AG225" s="57"/>
    </row>
    <row r="226" spans="18:33" ht="12.75">
      <c r="R226" s="57"/>
      <c r="S226" s="57"/>
      <c r="T226" s="57"/>
      <c r="U226" s="57"/>
      <c r="V226" s="57"/>
      <c r="W226" s="57"/>
      <c r="X226" s="57"/>
      <c r="AA226" s="57"/>
      <c r="AB226" s="57"/>
      <c r="AC226" s="57"/>
      <c r="AD226" s="57"/>
      <c r="AE226" s="57"/>
      <c r="AF226" s="57"/>
      <c r="AG226" s="57"/>
    </row>
    <row r="227" spans="18:33" ht="12.75">
      <c r="R227" s="57"/>
      <c r="S227" s="57"/>
      <c r="T227" s="57"/>
      <c r="U227" s="57"/>
      <c r="V227" s="57"/>
      <c r="W227" s="57"/>
      <c r="X227" s="57"/>
      <c r="AA227" s="57"/>
      <c r="AB227" s="57"/>
      <c r="AC227" s="57"/>
      <c r="AD227" s="57"/>
      <c r="AE227" s="57"/>
      <c r="AF227" s="57"/>
      <c r="AG227" s="57"/>
    </row>
    <row r="228" spans="18:33" ht="12.75">
      <c r="R228" s="57"/>
      <c r="S228" s="57"/>
      <c r="T228" s="57"/>
      <c r="U228" s="57"/>
      <c r="V228" s="57"/>
      <c r="W228" s="57"/>
      <c r="X228" s="57"/>
      <c r="AA228" s="57"/>
      <c r="AB228" s="57"/>
      <c r="AC228" s="57"/>
      <c r="AD228" s="57"/>
      <c r="AE228" s="57"/>
      <c r="AF228" s="57"/>
      <c r="AG228" s="57"/>
    </row>
    <row r="229" spans="18:33" ht="12.75">
      <c r="R229" s="57"/>
      <c r="S229" s="57"/>
      <c r="T229" s="57"/>
      <c r="U229" s="57"/>
      <c r="V229" s="57"/>
      <c r="W229" s="57"/>
      <c r="X229" s="57"/>
      <c r="AA229" s="57"/>
      <c r="AB229" s="57"/>
      <c r="AC229" s="57"/>
      <c r="AD229" s="57"/>
      <c r="AE229" s="57"/>
      <c r="AF229" s="57"/>
      <c r="AG229" s="57"/>
    </row>
    <row r="230" spans="18:33" ht="12.75">
      <c r="R230" s="57"/>
      <c r="S230" s="57"/>
      <c r="T230" s="57"/>
      <c r="U230" s="57"/>
      <c r="V230" s="57"/>
      <c r="W230" s="57"/>
      <c r="X230" s="57"/>
      <c r="AA230" s="57"/>
      <c r="AB230" s="57"/>
      <c r="AC230" s="57"/>
      <c r="AD230" s="57"/>
      <c r="AE230" s="57"/>
      <c r="AF230" s="57"/>
      <c r="AG230" s="57"/>
    </row>
    <row r="231" spans="18:33" ht="12.75">
      <c r="R231" s="57"/>
      <c r="S231" s="57"/>
      <c r="T231" s="57"/>
      <c r="U231" s="57"/>
      <c r="V231" s="57"/>
      <c r="W231" s="57"/>
      <c r="X231" s="57"/>
      <c r="AA231" s="57"/>
      <c r="AB231" s="57"/>
      <c r="AC231" s="57"/>
      <c r="AD231" s="57"/>
      <c r="AE231" s="57"/>
      <c r="AF231" s="57"/>
      <c r="AG231" s="57"/>
    </row>
    <row r="232" spans="18:33" ht="12.75">
      <c r="R232" s="57"/>
      <c r="S232" s="57"/>
      <c r="T232" s="57"/>
      <c r="U232" s="57"/>
      <c r="V232" s="57"/>
      <c r="W232" s="57"/>
      <c r="X232" s="57"/>
      <c r="AA232" s="57"/>
      <c r="AB232" s="57"/>
      <c r="AC232" s="57"/>
      <c r="AD232" s="57"/>
      <c r="AE232" s="57"/>
      <c r="AF232" s="57"/>
      <c r="AG232" s="57"/>
    </row>
    <row r="233" spans="18:33" ht="12.75">
      <c r="R233" s="57"/>
      <c r="S233" s="57"/>
      <c r="T233" s="57"/>
      <c r="U233" s="57"/>
      <c r="V233" s="57"/>
      <c r="W233" s="57"/>
      <c r="X233" s="57"/>
      <c r="AA233" s="57"/>
      <c r="AB233" s="57"/>
      <c r="AC233" s="57"/>
      <c r="AD233" s="57"/>
      <c r="AE233" s="57"/>
      <c r="AF233" s="57"/>
      <c r="AG233" s="57"/>
    </row>
    <row r="234" spans="18:33" ht="12.75">
      <c r="R234" s="57"/>
      <c r="S234" s="57"/>
      <c r="T234" s="57"/>
      <c r="U234" s="57"/>
      <c r="V234" s="57"/>
      <c r="W234" s="57"/>
      <c r="X234" s="57"/>
      <c r="AA234" s="57"/>
      <c r="AB234" s="57"/>
      <c r="AC234" s="57"/>
      <c r="AD234" s="57"/>
      <c r="AE234" s="57"/>
      <c r="AF234" s="57"/>
      <c r="AG234" s="57"/>
    </row>
    <row r="235" spans="18:33" ht="12.75">
      <c r="R235" s="57"/>
      <c r="S235" s="57"/>
      <c r="T235" s="57"/>
      <c r="U235" s="57"/>
      <c r="V235" s="57"/>
      <c r="W235" s="57"/>
      <c r="X235" s="57"/>
      <c r="AA235" s="57"/>
      <c r="AB235" s="57"/>
      <c r="AC235" s="57"/>
      <c r="AD235" s="57"/>
      <c r="AE235" s="57"/>
      <c r="AF235" s="57"/>
      <c r="AG235" s="57"/>
    </row>
    <row r="236" spans="18:33" ht="12.75">
      <c r="R236" s="57"/>
      <c r="S236" s="57"/>
      <c r="T236" s="57"/>
      <c r="U236" s="57"/>
      <c r="V236" s="57"/>
      <c r="W236" s="57"/>
      <c r="X236" s="57"/>
      <c r="AA236" s="57"/>
      <c r="AB236" s="57"/>
      <c r="AC236" s="57"/>
      <c r="AD236" s="57"/>
      <c r="AE236" s="57"/>
      <c r="AF236" s="57"/>
      <c r="AG236" s="57"/>
    </row>
    <row r="237" spans="18:33" ht="12.75">
      <c r="R237" s="57"/>
      <c r="S237" s="57"/>
      <c r="T237" s="57"/>
      <c r="U237" s="57"/>
      <c r="V237" s="57"/>
      <c r="W237" s="57"/>
      <c r="X237" s="57"/>
      <c r="AA237" s="57"/>
      <c r="AB237" s="57"/>
      <c r="AC237" s="57"/>
      <c r="AD237" s="57"/>
      <c r="AE237" s="57"/>
      <c r="AF237" s="57"/>
      <c r="AG237" s="57"/>
    </row>
    <row r="238" spans="18:33" ht="12.75">
      <c r="R238" s="57"/>
      <c r="S238" s="57"/>
      <c r="T238" s="57"/>
      <c r="U238" s="57"/>
      <c r="V238" s="57"/>
      <c r="W238" s="57"/>
      <c r="X238" s="57"/>
      <c r="AA238" s="57"/>
      <c r="AB238" s="57"/>
      <c r="AC238" s="57"/>
      <c r="AD238" s="57"/>
      <c r="AE238" s="57"/>
      <c r="AF238" s="57"/>
      <c r="AG238" s="57"/>
    </row>
    <row r="239" spans="18:33" ht="12.75">
      <c r="R239" s="57"/>
      <c r="S239" s="57"/>
      <c r="T239" s="57"/>
      <c r="U239" s="57"/>
      <c r="V239" s="57"/>
      <c r="W239" s="57"/>
      <c r="X239" s="57"/>
      <c r="AA239" s="57"/>
      <c r="AB239" s="57"/>
      <c r="AC239" s="57"/>
      <c r="AD239" s="57"/>
      <c r="AE239" s="57"/>
      <c r="AF239" s="57"/>
      <c r="AG239" s="57"/>
    </row>
    <row r="240" spans="18:33" ht="12.75">
      <c r="R240" s="57"/>
      <c r="S240" s="57"/>
      <c r="T240" s="57"/>
      <c r="U240" s="57"/>
      <c r="V240" s="57"/>
      <c r="W240" s="57"/>
      <c r="X240" s="57"/>
      <c r="AA240" s="57"/>
      <c r="AB240" s="57"/>
      <c r="AC240" s="57"/>
      <c r="AD240" s="57"/>
      <c r="AE240" s="57"/>
      <c r="AF240" s="57"/>
      <c r="AG240" s="57"/>
    </row>
    <row r="241" spans="18:33" ht="12.75">
      <c r="R241" s="57"/>
      <c r="S241" s="57"/>
      <c r="T241" s="57"/>
      <c r="U241" s="57"/>
      <c r="V241" s="57"/>
      <c r="W241" s="57"/>
      <c r="X241" s="57"/>
      <c r="AA241" s="57"/>
      <c r="AB241" s="57"/>
      <c r="AC241" s="57"/>
      <c r="AD241" s="57"/>
      <c r="AE241" s="57"/>
      <c r="AF241" s="57"/>
      <c r="AG241" s="57"/>
    </row>
    <row r="242" spans="18:33" ht="12.75">
      <c r="R242" s="57"/>
      <c r="S242" s="57"/>
      <c r="T242" s="57"/>
      <c r="U242" s="57"/>
      <c r="V242" s="57"/>
      <c r="W242" s="57"/>
      <c r="X242" s="57"/>
      <c r="AA242" s="57"/>
      <c r="AB242" s="57"/>
      <c r="AC242" s="57"/>
      <c r="AD242" s="57"/>
      <c r="AE242" s="57"/>
      <c r="AF242" s="57"/>
      <c r="AG242" s="57"/>
    </row>
    <row r="243" spans="18:33" ht="12.75">
      <c r="R243" s="57"/>
      <c r="S243" s="57"/>
      <c r="T243" s="57"/>
      <c r="U243" s="57"/>
      <c r="V243" s="57"/>
      <c r="W243" s="57"/>
      <c r="X243" s="57"/>
      <c r="AA243" s="57"/>
      <c r="AB243" s="57"/>
      <c r="AC243" s="57"/>
      <c r="AD243" s="57"/>
      <c r="AE243" s="57"/>
      <c r="AF243" s="57"/>
      <c r="AG243" s="57"/>
    </row>
    <row r="244" spans="18:33" ht="12.75">
      <c r="R244" s="57"/>
      <c r="S244" s="57"/>
      <c r="T244" s="57"/>
      <c r="U244" s="57"/>
      <c r="V244" s="57"/>
      <c r="W244" s="57"/>
      <c r="X244" s="57"/>
      <c r="AA244" s="57"/>
      <c r="AB244" s="57"/>
      <c r="AC244" s="57"/>
      <c r="AD244" s="57"/>
      <c r="AE244" s="57"/>
      <c r="AF244" s="57"/>
      <c r="AG244" s="57"/>
    </row>
    <row r="245" spans="18:33" ht="12.75">
      <c r="R245" s="57"/>
      <c r="S245" s="57"/>
      <c r="T245" s="57"/>
      <c r="U245" s="57"/>
      <c r="V245" s="57"/>
      <c r="W245" s="57"/>
      <c r="X245" s="57"/>
      <c r="AA245" s="57"/>
      <c r="AB245" s="57"/>
      <c r="AC245" s="57"/>
      <c r="AD245" s="57"/>
      <c r="AE245" s="57"/>
      <c r="AF245" s="57"/>
      <c r="AG245" s="57"/>
    </row>
    <row r="246" spans="18:33" ht="12.75">
      <c r="R246" s="57"/>
      <c r="S246" s="57"/>
      <c r="T246" s="57"/>
      <c r="U246" s="57"/>
      <c r="V246" s="57"/>
      <c r="W246" s="57"/>
      <c r="X246" s="57"/>
      <c r="AA246" s="57"/>
      <c r="AB246" s="57"/>
      <c r="AC246" s="57"/>
      <c r="AD246" s="57"/>
      <c r="AE246" s="57"/>
      <c r="AF246" s="57"/>
      <c r="AG246" s="57"/>
    </row>
    <row r="247" spans="18:33" ht="12.75">
      <c r="R247" s="57"/>
      <c r="S247" s="57"/>
      <c r="T247" s="57"/>
      <c r="U247" s="57"/>
      <c r="V247" s="57"/>
      <c r="W247" s="57"/>
      <c r="X247" s="57"/>
      <c r="AA247" s="57"/>
      <c r="AB247" s="57"/>
      <c r="AC247" s="57"/>
      <c r="AD247" s="57"/>
      <c r="AE247" s="57"/>
      <c r="AF247" s="57"/>
      <c r="AG247" s="57"/>
    </row>
    <row r="248" spans="18:33" ht="12.75">
      <c r="R248" s="57"/>
      <c r="S248" s="57"/>
      <c r="T248" s="57"/>
      <c r="U248" s="57"/>
      <c r="V248" s="57"/>
      <c r="W248" s="57"/>
      <c r="X248" s="57"/>
      <c r="AA248" s="57"/>
      <c r="AB248" s="57"/>
      <c r="AC248" s="57"/>
      <c r="AD248" s="57"/>
      <c r="AE248" s="57"/>
      <c r="AF248" s="57"/>
      <c r="AG248" s="57"/>
    </row>
    <row r="249" spans="18:33" ht="12.75">
      <c r="R249" s="57"/>
      <c r="S249" s="57"/>
      <c r="T249" s="57"/>
      <c r="U249" s="57"/>
      <c r="V249" s="57"/>
      <c r="W249" s="57"/>
      <c r="X249" s="57"/>
      <c r="AA249" s="57"/>
      <c r="AB249" s="57"/>
      <c r="AC249" s="57"/>
      <c r="AD249" s="57"/>
      <c r="AE249" s="57"/>
      <c r="AF249" s="57"/>
      <c r="AG249" s="57"/>
    </row>
    <row r="250" spans="18:33" ht="12.75">
      <c r="R250" s="57"/>
      <c r="S250" s="57"/>
      <c r="T250" s="57"/>
      <c r="U250" s="57"/>
      <c r="V250" s="57"/>
      <c r="W250" s="57"/>
      <c r="X250" s="57"/>
      <c r="AA250" s="57"/>
      <c r="AB250" s="57"/>
      <c r="AC250" s="57"/>
      <c r="AD250" s="57"/>
      <c r="AE250" s="57"/>
      <c r="AF250" s="57"/>
      <c r="AG250" s="57"/>
    </row>
    <row r="251" spans="18:33" ht="12.75">
      <c r="R251" s="57"/>
      <c r="S251" s="57"/>
      <c r="T251" s="57"/>
      <c r="U251" s="57"/>
      <c r="V251" s="57"/>
      <c r="W251" s="57"/>
      <c r="X251" s="57"/>
      <c r="AA251" s="57"/>
      <c r="AB251" s="57"/>
      <c r="AC251" s="57"/>
      <c r="AD251" s="57"/>
      <c r="AE251" s="57"/>
      <c r="AF251" s="57"/>
      <c r="AG251" s="57"/>
    </row>
    <row r="252" spans="18:33" ht="12.75">
      <c r="R252" s="57"/>
      <c r="S252" s="57"/>
      <c r="T252" s="57"/>
      <c r="U252" s="57"/>
      <c r="V252" s="57"/>
      <c r="W252" s="57"/>
      <c r="X252" s="57"/>
      <c r="AA252" s="57"/>
      <c r="AB252" s="57"/>
      <c r="AC252" s="57"/>
      <c r="AD252" s="57"/>
      <c r="AE252" s="57"/>
      <c r="AF252" s="57"/>
      <c r="AG252" s="57"/>
    </row>
    <row r="253" spans="18:33" ht="12.75">
      <c r="R253" s="57"/>
      <c r="S253" s="57"/>
      <c r="T253" s="57"/>
      <c r="U253" s="57"/>
      <c r="V253" s="57"/>
      <c r="W253" s="57"/>
      <c r="X253" s="57"/>
      <c r="AA253" s="57"/>
      <c r="AB253" s="57"/>
      <c r="AC253" s="57"/>
      <c r="AD253" s="57"/>
      <c r="AE253" s="57"/>
      <c r="AF253" s="57"/>
      <c r="AG253" s="57"/>
    </row>
    <row r="254" spans="18:33" ht="12.75">
      <c r="R254" s="57"/>
      <c r="S254" s="57"/>
      <c r="T254" s="57"/>
      <c r="U254" s="57"/>
      <c r="V254" s="57"/>
      <c r="W254" s="57"/>
      <c r="X254" s="57"/>
      <c r="AA254" s="57"/>
      <c r="AB254" s="57"/>
      <c r="AC254" s="57"/>
      <c r="AD254" s="57"/>
      <c r="AE254" s="57"/>
      <c r="AF254" s="57"/>
      <c r="AG254" s="57"/>
    </row>
    <row r="255" spans="18:33" ht="12.75">
      <c r="R255" s="57"/>
      <c r="S255" s="57"/>
      <c r="T255" s="57"/>
      <c r="U255" s="57"/>
      <c r="V255" s="57"/>
      <c r="W255" s="57"/>
      <c r="X255" s="57"/>
      <c r="AA255" s="57"/>
      <c r="AB255" s="57"/>
      <c r="AC255" s="57"/>
      <c r="AD255" s="57"/>
      <c r="AE255" s="57"/>
      <c r="AF255" s="57"/>
      <c r="AG255" s="57"/>
    </row>
    <row r="256" spans="18:33" ht="12.75">
      <c r="R256" s="57"/>
      <c r="S256" s="57"/>
      <c r="T256" s="57"/>
      <c r="U256" s="57"/>
      <c r="V256" s="57"/>
      <c r="W256" s="57"/>
      <c r="X256" s="57"/>
      <c r="AA256" s="57"/>
      <c r="AB256" s="57"/>
      <c r="AC256" s="57"/>
      <c r="AD256" s="57"/>
      <c r="AE256" s="57"/>
      <c r="AF256" s="57"/>
      <c r="AG256" s="57"/>
    </row>
    <row r="257" spans="18:33" ht="12.75">
      <c r="R257" s="57"/>
      <c r="S257" s="57"/>
      <c r="T257" s="57"/>
      <c r="U257" s="57"/>
      <c r="V257" s="57"/>
      <c r="W257" s="57"/>
      <c r="X257" s="57"/>
      <c r="AA257" s="57"/>
      <c r="AB257" s="57"/>
      <c r="AC257" s="57"/>
      <c r="AD257" s="57"/>
      <c r="AE257" s="57"/>
      <c r="AF257" s="57"/>
      <c r="AG257" s="57"/>
    </row>
    <row r="258" spans="18:33" ht="12.75">
      <c r="R258" s="57"/>
      <c r="S258" s="57"/>
      <c r="T258" s="57"/>
      <c r="U258" s="57"/>
      <c r="V258" s="57"/>
      <c r="W258" s="57"/>
      <c r="X258" s="57"/>
      <c r="AA258" s="57"/>
      <c r="AB258" s="57"/>
      <c r="AC258" s="57"/>
      <c r="AD258" s="57"/>
      <c r="AE258" s="57"/>
      <c r="AF258" s="57"/>
      <c r="AG258" s="57"/>
    </row>
    <row r="259" spans="18:33" ht="12.75">
      <c r="R259" s="57"/>
      <c r="S259" s="57"/>
      <c r="T259" s="57"/>
      <c r="U259" s="57"/>
      <c r="V259" s="57"/>
      <c r="W259" s="57"/>
      <c r="X259" s="57"/>
      <c r="AA259" s="57"/>
      <c r="AB259" s="57"/>
      <c r="AC259" s="57"/>
      <c r="AD259" s="57"/>
      <c r="AE259" s="57"/>
      <c r="AF259" s="57"/>
      <c r="AG259" s="57"/>
    </row>
    <row r="260" spans="18:33" ht="12.75">
      <c r="R260" s="57"/>
      <c r="S260" s="57"/>
      <c r="T260" s="57"/>
      <c r="U260" s="57"/>
      <c r="V260" s="57"/>
      <c r="W260" s="57"/>
      <c r="X260" s="57"/>
      <c r="AA260" s="57"/>
      <c r="AB260" s="57"/>
      <c r="AC260" s="57"/>
      <c r="AD260" s="57"/>
      <c r="AE260" s="57"/>
      <c r="AF260" s="57"/>
      <c r="AG260" s="57"/>
    </row>
    <row r="261" spans="18:33" ht="12.75">
      <c r="R261" s="57"/>
      <c r="S261" s="57"/>
      <c r="T261" s="57"/>
      <c r="U261" s="57"/>
      <c r="V261" s="57"/>
      <c r="W261" s="57"/>
      <c r="X261" s="57"/>
      <c r="AA261" s="57"/>
      <c r="AB261" s="57"/>
      <c r="AC261" s="57"/>
      <c r="AD261" s="57"/>
      <c r="AE261" s="57"/>
      <c r="AF261" s="57"/>
      <c r="AG261" s="57"/>
    </row>
    <row r="262" spans="18:33" ht="12.75">
      <c r="R262" s="57"/>
      <c r="S262" s="57"/>
      <c r="T262" s="57"/>
      <c r="U262" s="57"/>
      <c r="V262" s="57"/>
      <c r="W262" s="57"/>
      <c r="X262" s="57"/>
      <c r="AA262" s="57"/>
      <c r="AB262" s="57"/>
      <c r="AC262" s="57"/>
      <c r="AD262" s="57"/>
      <c r="AE262" s="57"/>
      <c r="AF262" s="57"/>
      <c r="AG262" s="57"/>
    </row>
    <row r="263" spans="18:33" ht="12.75">
      <c r="R263" s="57"/>
      <c r="S263" s="57"/>
      <c r="T263" s="57"/>
      <c r="U263" s="57"/>
      <c r="V263" s="57"/>
      <c r="W263" s="57"/>
      <c r="X263" s="57"/>
      <c r="AA263" s="57"/>
      <c r="AB263" s="57"/>
      <c r="AC263" s="57"/>
      <c r="AD263" s="57"/>
      <c r="AE263" s="57"/>
      <c r="AF263" s="57"/>
      <c r="AG263" s="57"/>
    </row>
    <row r="264" spans="18:33" ht="12.75">
      <c r="R264" s="57"/>
      <c r="S264" s="57"/>
      <c r="T264" s="57"/>
      <c r="U264" s="57"/>
      <c r="V264" s="57"/>
      <c r="W264" s="57"/>
      <c r="X264" s="57"/>
      <c r="AA264" s="57"/>
      <c r="AB264" s="57"/>
      <c r="AC264" s="57"/>
      <c r="AD264" s="57"/>
      <c r="AE264" s="57"/>
      <c r="AF264" s="57"/>
      <c r="AG264" s="57"/>
    </row>
    <row r="265" spans="18:33" ht="12.75">
      <c r="R265" s="57"/>
      <c r="S265" s="57"/>
      <c r="T265" s="57"/>
      <c r="U265" s="57"/>
      <c r="V265" s="57"/>
      <c r="W265" s="57"/>
      <c r="X265" s="57"/>
      <c r="AA265" s="57"/>
      <c r="AB265" s="57"/>
      <c r="AC265" s="57"/>
      <c r="AD265" s="57"/>
      <c r="AE265" s="57"/>
      <c r="AF265" s="57"/>
      <c r="AG265" s="57"/>
    </row>
    <row r="266" spans="18:33" ht="12.75">
      <c r="R266" s="57"/>
      <c r="S266" s="57"/>
      <c r="T266" s="57"/>
      <c r="U266" s="57"/>
      <c r="V266" s="57"/>
      <c r="W266" s="57"/>
      <c r="X266" s="57"/>
      <c r="AA266" s="57"/>
      <c r="AB266" s="57"/>
      <c r="AC266" s="57"/>
      <c r="AD266" s="57"/>
      <c r="AE266" s="57"/>
      <c r="AF266" s="57"/>
      <c r="AG266" s="57"/>
    </row>
    <row r="267" spans="18:33" ht="12.75">
      <c r="R267" s="57"/>
      <c r="S267" s="57"/>
      <c r="T267" s="57"/>
      <c r="U267" s="57"/>
      <c r="V267" s="57"/>
      <c r="W267" s="57"/>
      <c r="X267" s="57"/>
      <c r="AA267" s="57"/>
      <c r="AB267" s="57"/>
      <c r="AC267" s="57"/>
      <c r="AD267" s="57"/>
      <c r="AE267" s="57"/>
      <c r="AF267" s="57"/>
      <c r="AG267" s="57"/>
    </row>
    <row r="268" spans="18:33" ht="12.75">
      <c r="R268" s="57"/>
      <c r="S268" s="57"/>
      <c r="T268" s="57"/>
      <c r="U268" s="57"/>
      <c r="V268" s="57"/>
      <c r="W268" s="57"/>
      <c r="X268" s="57"/>
      <c r="AA268" s="57"/>
      <c r="AB268" s="57"/>
      <c r="AC268" s="57"/>
      <c r="AD268" s="57"/>
      <c r="AE268" s="57"/>
      <c r="AF268" s="57"/>
      <c r="AG268" s="57"/>
    </row>
    <row r="269" spans="18:33" ht="12.75">
      <c r="R269" s="57"/>
      <c r="S269" s="57"/>
      <c r="T269" s="57"/>
      <c r="U269" s="57"/>
      <c r="V269" s="57"/>
      <c r="W269" s="57"/>
      <c r="X269" s="57"/>
      <c r="AA269" s="57"/>
      <c r="AB269" s="57"/>
      <c r="AC269" s="57"/>
      <c r="AD269" s="57"/>
      <c r="AE269" s="57"/>
      <c r="AF269" s="57"/>
      <c r="AG269" s="57"/>
    </row>
    <row r="270" spans="18:33" ht="12.75">
      <c r="R270" s="57"/>
      <c r="S270" s="57"/>
      <c r="T270" s="57"/>
      <c r="U270" s="57"/>
      <c r="V270" s="57"/>
      <c r="W270" s="57"/>
      <c r="X270" s="57"/>
      <c r="AA270" s="57"/>
      <c r="AB270" s="57"/>
      <c r="AC270" s="57"/>
      <c r="AD270" s="57"/>
      <c r="AE270" s="57"/>
      <c r="AF270" s="57"/>
      <c r="AG270" s="57"/>
    </row>
    <row r="271" spans="18:33" ht="12.75">
      <c r="R271" s="57"/>
      <c r="S271" s="57"/>
      <c r="T271" s="57"/>
      <c r="U271" s="57"/>
      <c r="V271" s="57"/>
      <c r="W271" s="57"/>
      <c r="X271" s="57"/>
      <c r="AA271" s="57"/>
      <c r="AB271" s="57"/>
      <c r="AC271" s="57"/>
      <c r="AD271" s="57"/>
      <c r="AE271" s="57"/>
      <c r="AF271" s="57"/>
      <c r="AG271" s="57"/>
    </row>
    <row r="272" spans="18:33" ht="12.75">
      <c r="R272" s="57"/>
      <c r="S272" s="57"/>
      <c r="T272" s="57"/>
      <c r="U272" s="57"/>
      <c r="V272" s="57"/>
      <c r="W272" s="57"/>
      <c r="X272" s="57"/>
      <c r="AA272" s="57"/>
      <c r="AB272" s="57"/>
      <c r="AC272" s="57"/>
      <c r="AD272" s="57"/>
      <c r="AE272" s="57"/>
      <c r="AF272" s="57"/>
      <c r="AG272" s="57"/>
    </row>
    <row r="273" spans="18:33" ht="12.75">
      <c r="R273" s="57"/>
      <c r="S273" s="57"/>
      <c r="T273" s="57"/>
      <c r="U273" s="57"/>
      <c r="V273" s="57"/>
      <c r="W273" s="57"/>
      <c r="X273" s="57"/>
      <c r="AA273" s="57"/>
      <c r="AB273" s="57"/>
      <c r="AC273" s="57"/>
      <c r="AD273" s="57"/>
      <c r="AE273" s="57"/>
      <c r="AF273" s="57"/>
      <c r="AG273" s="57"/>
    </row>
    <row r="274" spans="18:33" ht="12.75">
      <c r="R274" s="57"/>
      <c r="S274" s="57"/>
      <c r="T274" s="57"/>
      <c r="U274" s="57"/>
      <c r="V274" s="57"/>
      <c r="W274" s="57"/>
      <c r="X274" s="57"/>
      <c r="AA274" s="57"/>
      <c r="AB274" s="57"/>
      <c r="AC274" s="57"/>
      <c r="AD274" s="57"/>
      <c r="AE274" s="57"/>
      <c r="AF274" s="57"/>
      <c r="AG274" s="57"/>
    </row>
    <row r="275" spans="18:33" ht="12.75">
      <c r="R275" s="57"/>
      <c r="S275" s="57"/>
      <c r="T275" s="57"/>
      <c r="U275" s="57"/>
      <c r="V275" s="57"/>
      <c r="W275" s="57"/>
      <c r="X275" s="57"/>
      <c r="AA275" s="57"/>
      <c r="AB275" s="57"/>
      <c r="AC275" s="57"/>
      <c r="AD275" s="57"/>
      <c r="AE275" s="57"/>
      <c r="AF275" s="57"/>
      <c r="AG275" s="57"/>
    </row>
    <row r="276" spans="18:33" ht="12.75">
      <c r="R276" s="57"/>
      <c r="S276" s="57"/>
      <c r="T276" s="57"/>
      <c r="U276" s="57"/>
      <c r="V276" s="57"/>
      <c r="W276" s="57"/>
      <c r="X276" s="57"/>
      <c r="AA276" s="57"/>
      <c r="AB276" s="57"/>
      <c r="AC276" s="57"/>
      <c r="AD276" s="57"/>
      <c r="AE276" s="57"/>
      <c r="AF276" s="57"/>
      <c r="AG276" s="57"/>
    </row>
    <row r="277" spans="18:33" ht="12.75">
      <c r="R277" s="57"/>
      <c r="S277" s="57"/>
      <c r="T277" s="57"/>
      <c r="U277" s="57"/>
      <c r="V277" s="57"/>
      <c r="W277" s="57"/>
      <c r="X277" s="57"/>
      <c r="AA277" s="57"/>
      <c r="AB277" s="57"/>
      <c r="AC277" s="57"/>
      <c r="AD277" s="57"/>
      <c r="AE277" s="57"/>
      <c r="AF277" s="57"/>
      <c r="AG277" s="57"/>
    </row>
    <row r="278" spans="18:33" ht="12.75">
      <c r="R278" s="57"/>
      <c r="S278" s="57"/>
      <c r="T278" s="57"/>
      <c r="U278" s="57"/>
      <c r="V278" s="57"/>
      <c r="W278" s="57"/>
      <c r="X278" s="57"/>
      <c r="AA278" s="57"/>
      <c r="AB278" s="57"/>
      <c r="AC278" s="57"/>
      <c r="AD278" s="57"/>
      <c r="AE278" s="57"/>
      <c r="AF278" s="57"/>
      <c r="AG278" s="57"/>
    </row>
    <row r="279" spans="18:33" ht="12.75">
      <c r="R279" s="57"/>
      <c r="S279" s="57"/>
      <c r="T279" s="57"/>
      <c r="U279" s="57"/>
      <c r="V279" s="57"/>
      <c r="W279" s="57"/>
      <c r="X279" s="57"/>
      <c r="AA279" s="57"/>
      <c r="AB279" s="57"/>
      <c r="AC279" s="57"/>
      <c r="AD279" s="57"/>
      <c r="AE279" s="57"/>
      <c r="AF279" s="57"/>
      <c r="AG279" s="57"/>
    </row>
    <row r="280" spans="18:33" ht="12.75">
      <c r="R280" s="57"/>
      <c r="S280" s="57"/>
      <c r="T280" s="57"/>
      <c r="U280" s="57"/>
      <c r="V280" s="57"/>
      <c r="W280" s="57"/>
      <c r="X280" s="57"/>
      <c r="AA280" s="57"/>
      <c r="AB280" s="57"/>
      <c r="AC280" s="57"/>
      <c r="AD280" s="57"/>
      <c r="AE280" s="57"/>
      <c r="AF280" s="57"/>
      <c r="AG280" s="57"/>
    </row>
    <row r="281" spans="18:33" ht="12.75">
      <c r="R281" s="57"/>
      <c r="S281" s="57"/>
      <c r="T281" s="57"/>
      <c r="U281" s="57"/>
      <c r="V281" s="57"/>
      <c r="W281" s="57"/>
      <c r="X281" s="57"/>
      <c r="AA281" s="57"/>
      <c r="AB281" s="57"/>
      <c r="AC281" s="57"/>
      <c r="AD281" s="57"/>
      <c r="AE281" s="57"/>
      <c r="AF281" s="57"/>
      <c r="AG281" s="57"/>
    </row>
    <row r="282" spans="18:33" ht="12.75">
      <c r="R282" s="57"/>
      <c r="S282" s="57"/>
      <c r="T282" s="57"/>
      <c r="U282" s="57"/>
      <c r="V282" s="57"/>
      <c r="W282" s="57"/>
      <c r="X282" s="57"/>
      <c r="AA282" s="57"/>
      <c r="AB282" s="57"/>
      <c r="AC282" s="57"/>
      <c r="AD282" s="57"/>
      <c r="AE282" s="57"/>
      <c r="AF282" s="57"/>
      <c r="AG282" s="57"/>
    </row>
    <row r="283" spans="18:33" ht="12.75">
      <c r="R283" s="57"/>
      <c r="S283" s="57"/>
      <c r="T283" s="57"/>
      <c r="U283" s="57"/>
      <c r="V283" s="57"/>
      <c r="W283" s="57"/>
      <c r="X283" s="57"/>
      <c r="AA283" s="57"/>
      <c r="AB283" s="57"/>
      <c r="AC283" s="57"/>
      <c r="AD283" s="57"/>
      <c r="AE283" s="57"/>
      <c r="AF283" s="57"/>
      <c r="AG283" s="57"/>
    </row>
    <row r="284" spans="18:33" ht="12.75">
      <c r="R284" s="57"/>
      <c r="S284" s="57"/>
      <c r="T284" s="57"/>
      <c r="U284" s="57"/>
      <c r="V284" s="57"/>
      <c r="W284" s="57"/>
      <c r="X284" s="57"/>
      <c r="AA284" s="57"/>
      <c r="AB284" s="57"/>
      <c r="AC284" s="57"/>
      <c r="AD284" s="57"/>
      <c r="AE284" s="57"/>
      <c r="AF284" s="57"/>
      <c r="AG284" s="57"/>
    </row>
    <row r="285" spans="18:33" ht="12.75">
      <c r="R285" s="57"/>
      <c r="S285" s="57"/>
      <c r="T285" s="57"/>
      <c r="U285" s="57"/>
      <c r="V285" s="57"/>
      <c r="W285" s="57"/>
      <c r="X285" s="57"/>
      <c r="AA285" s="57"/>
      <c r="AB285" s="57"/>
      <c r="AC285" s="57"/>
      <c r="AD285" s="57"/>
      <c r="AE285" s="57"/>
      <c r="AF285" s="57"/>
      <c r="AG285" s="57"/>
    </row>
    <row r="286" spans="18:33" ht="12.75">
      <c r="R286" s="57"/>
      <c r="S286" s="57"/>
      <c r="T286" s="57"/>
      <c r="U286" s="57"/>
      <c r="V286" s="57"/>
      <c r="W286" s="57"/>
      <c r="X286" s="57"/>
      <c r="AA286" s="57"/>
      <c r="AB286" s="57"/>
      <c r="AC286" s="57"/>
      <c r="AD286" s="57"/>
      <c r="AE286" s="57"/>
      <c r="AF286" s="57"/>
      <c r="AG286" s="57"/>
    </row>
    <row r="287" spans="18:33" ht="12.75">
      <c r="R287" s="57"/>
      <c r="S287" s="57"/>
      <c r="T287" s="57"/>
      <c r="U287" s="57"/>
      <c r="V287" s="57"/>
      <c r="W287" s="57"/>
      <c r="X287" s="57"/>
      <c r="AA287" s="57"/>
      <c r="AB287" s="57"/>
      <c r="AC287" s="57"/>
      <c r="AD287" s="57"/>
      <c r="AE287" s="57"/>
      <c r="AF287" s="57"/>
      <c r="AG287" s="57"/>
    </row>
    <row r="288" spans="18:33" ht="12.75">
      <c r="R288" s="57"/>
      <c r="S288" s="57"/>
      <c r="T288" s="57"/>
      <c r="U288" s="57"/>
      <c r="V288" s="57"/>
      <c r="W288" s="57"/>
      <c r="X288" s="57"/>
      <c r="AA288" s="57"/>
      <c r="AB288" s="57"/>
      <c r="AC288" s="57"/>
      <c r="AD288" s="57"/>
      <c r="AE288" s="57"/>
      <c r="AF288" s="57"/>
      <c r="AG288" s="57"/>
    </row>
    <row r="289" spans="18:33" ht="12.75">
      <c r="R289" s="57"/>
      <c r="S289" s="57"/>
      <c r="T289" s="57"/>
      <c r="U289" s="57"/>
      <c r="V289" s="57"/>
      <c r="W289" s="57"/>
      <c r="X289" s="57"/>
      <c r="AA289" s="57"/>
      <c r="AB289" s="57"/>
      <c r="AC289" s="57"/>
      <c r="AD289" s="57"/>
      <c r="AE289" s="57"/>
      <c r="AF289" s="57"/>
      <c r="AG289" s="57"/>
    </row>
    <row r="290" spans="18:33" ht="12.75">
      <c r="R290" s="57"/>
      <c r="S290" s="57"/>
      <c r="T290" s="57"/>
      <c r="U290" s="57"/>
      <c r="V290" s="57"/>
      <c r="W290" s="57"/>
      <c r="X290" s="57"/>
      <c r="AA290" s="57"/>
      <c r="AB290" s="57"/>
      <c r="AC290" s="57"/>
      <c r="AD290" s="57"/>
      <c r="AE290" s="57"/>
      <c r="AF290" s="57"/>
      <c r="AG290" s="57"/>
    </row>
    <row r="291" spans="18:33" ht="12.75">
      <c r="R291" s="57"/>
      <c r="S291" s="57"/>
      <c r="T291" s="57"/>
      <c r="U291" s="57"/>
      <c r="V291" s="57"/>
      <c r="W291" s="57"/>
      <c r="X291" s="57"/>
      <c r="AA291" s="57"/>
      <c r="AB291" s="57"/>
      <c r="AC291" s="57"/>
      <c r="AD291" s="57"/>
      <c r="AE291" s="57"/>
      <c r="AF291" s="57"/>
      <c r="AG291" s="57"/>
    </row>
    <row r="292" spans="18:33" ht="12.75">
      <c r="R292" s="57"/>
      <c r="S292" s="57"/>
      <c r="T292" s="57"/>
      <c r="U292" s="57"/>
      <c r="V292" s="57"/>
      <c r="W292" s="57"/>
      <c r="X292" s="57"/>
      <c r="AA292" s="57"/>
      <c r="AB292" s="57"/>
      <c r="AC292" s="57"/>
      <c r="AD292" s="57"/>
      <c r="AE292" s="57"/>
      <c r="AF292" s="57"/>
      <c r="AG292" s="57"/>
    </row>
    <row r="293" spans="18:33" ht="12.75">
      <c r="R293" s="57"/>
      <c r="S293" s="57"/>
      <c r="T293" s="57"/>
      <c r="U293" s="57"/>
      <c r="V293" s="57"/>
      <c r="W293" s="57"/>
      <c r="X293" s="57"/>
      <c r="AA293" s="57"/>
      <c r="AB293" s="57"/>
      <c r="AC293" s="57"/>
      <c r="AD293" s="57"/>
      <c r="AE293" s="57"/>
      <c r="AF293" s="57"/>
      <c r="AG293" s="57"/>
    </row>
    <row r="294" spans="18:33" ht="12.75">
      <c r="R294" s="57"/>
      <c r="S294" s="57"/>
      <c r="T294" s="57"/>
      <c r="U294" s="57"/>
      <c r="V294" s="57"/>
      <c r="W294" s="57"/>
      <c r="X294" s="57"/>
      <c r="AA294" s="57"/>
      <c r="AB294" s="57"/>
      <c r="AC294" s="57"/>
      <c r="AD294" s="57"/>
      <c r="AE294" s="57"/>
      <c r="AF294" s="57"/>
      <c r="AG294" s="57"/>
    </row>
    <row r="295" spans="18:33" ht="12.75">
      <c r="R295" s="57"/>
      <c r="S295" s="57"/>
      <c r="T295" s="57"/>
      <c r="U295" s="57"/>
      <c r="V295" s="57"/>
      <c r="W295" s="57"/>
      <c r="X295" s="57"/>
      <c r="AA295" s="57"/>
      <c r="AB295" s="57"/>
      <c r="AC295" s="57"/>
      <c r="AD295" s="57"/>
      <c r="AE295" s="57"/>
      <c r="AF295" s="57"/>
      <c r="AG295" s="57"/>
    </row>
    <row r="296" spans="18:33" ht="12.75">
      <c r="R296" s="57"/>
      <c r="S296" s="57"/>
      <c r="T296" s="57"/>
      <c r="U296" s="57"/>
      <c r="V296" s="57"/>
      <c r="W296" s="57"/>
      <c r="X296" s="57"/>
      <c r="AA296" s="57"/>
      <c r="AB296" s="57"/>
      <c r="AC296" s="57"/>
      <c r="AD296" s="57"/>
      <c r="AE296" s="57"/>
      <c r="AF296" s="57"/>
      <c r="AG296" s="57"/>
    </row>
    <row r="297" spans="18:33" ht="12.75">
      <c r="R297" s="57"/>
      <c r="S297" s="57"/>
      <c r="T297" s="57"/>
      <c r="U297" s="57"/>
      <c r="V297" s="57"/>
      <c r="W297" s="57"/>
      <c r="X297" s="57"/>
      <c r="AA297" s="57"/>
      <c r="AB297" s="57"/>
      <c r="AC297" s="57"/>
      <c r="AD297" s="57"/>
      <c r="AE297" s="57"/>
      <c r="AF297" s="57"/>
      <c r="AG297" s="57"/>
    </row>
    <row r="298" spans="18:33" ht="12.75">
      <c r="R298" s="57"/>
      <c r="S298" s="57"/>
      <c r="T298" s="57"/>
      <c r="U298" s="57"/>
      <c r="V298" s="57"/>
      <c r="W298" s="57"/>
      <c r="X298" s="57"/>
      <c r="AA298" s="57"/>
      <c r="AB298" s="57"/>
      <c r="AC298" s="57"/>
      <c r="AD298" s="57"/>
      <c r="AE298" s="57"/>
      <c r="AF298" s="57"/>
      <c r="AG298" s="57"/>
    </row>
    <row r="299" spans="18:33" ht="12.75">
      <c r="R299" s="57"/>
      <c r="S299" s="57"/>
      <c r="T299" s="57"/>
      <c r="U299" s="57"/>
      <c r="V299" s="57"/>
      <c r="W299" s="57"/>
      <c r="X299" s="57"/>
      <c r="AA299" s="57"/>
      <c r="AB299" s="57"/>
      <c r="AC299" s="57"/>
      <c r="AD299" s="57"/>
      <c r="AE299" s="57"/>
      <c r="AF299" s="57"/>
      <c r="AG299" s="57"/>
    </row>
    <row r="300" spans="18:33" ht="12.75">
      <c r="R300" s="57"/>
      <c r="S300" s="57"/>
      <c r="T300" s="57"/>
      <c r="U300" s="57"/>
      <c r="V300" s="57"/>
      <c r="W300" s="57"/>
      <c r="X300" s="57"/>
      <c r="AA300" s="57"/>
      <c r="AB300" s="57"/>
      <c r="AC300" s="57"/>
      <c r="AD300" s="57"/>
      <c r="AE300" s="57"/>
      <c r="AF300" s="57"/>
      <c r="AG300" s="57"/>
    </row>
    <row r="301" spans="18:33" ht="12.75">
      <c r="R301" s="57"/>
      <c r="S301" s="57"/>
      <c r="T301" s="57"/>
      <c r="U301" s="57"/>
      <c r="V301" s="57"/>
      <c r="W301" s="57"/>
      <c r="X301" s="57"/>
      <c r="AA301" s="57"/>
      <c r="AB301" s="57"/>
      <c r="AC301" s="57"/>
      <c r="AD301" s="57"/>
      <c r="AE301" s="57"/>
      <c r="AF301" s="57"/>
      <c r="AG301" s="57"/>
    </row>
    <row r="302" spans="18:33" ht="12.75">
      <c r="R302" s="57"/>
      <c r="S302" s="57"/>
      <c r="T302" s="57"/>
      <c r="U302" s="57"/>
      <c r="V302" s="57"/>
      <c r="W302" s="57"/>
      <c r="X302" s="57"/>
      <c r="AA302" s="57"/>
      <c r="AB302" s="57"/>
      <c r="AC302" s="57"/>
      <c r="AD302" s="57"/>
      <c r="AE302" s="57"/>
      <c r="AF302" s="57"/>
      <c r="AG302" s="57"/>
    </row>
    <row r="303" spans="18:33" ht="12.75">
      <c r="R303" s="57"/>
      <c r="S303" s="57"/>
      <c r="T303" s="57"/>
      <c r="U303" s="57"/>
      <c r="V303" s="57"/>
      <c r="W303" s="57"/>
      <c r="X303" s="57"/>
      <c r="AA303" s="57"/>
      <c r="AB303" s="57"/>
      <c r="AC303" s="57"/>
      <c r="AD303" s="57"/>
      <c r="AE303" s="57"/>
      <c r="AF303" s="57"/>
      <c r="AG303" s="57"/>
    </row>
    <row r="304" spans="18:33" ht="12.75">
      <c r="R304" s="57"/>
      <c r="S304" s="57"/>
      <c r="T304" s="57"/>
      <c r="U304" s="57"/>
      <c r="V304" s="57"/>
      <c r="W304" s="57"/>
      <c r="X304" s="57"/>
      <c r="AA304" s="57"/>
      <c r="AB304" s="57"/>
      <c r="AC304" s="57"/>
      <c r="AD304" s="57"/>
      <c r="AE304" s="57"/>
      <c r="AF304" s="57"/>
      <c r="AG304" s="57"/>
    </row>
    <row r="305" spans="18:33" ht="12.75">
      <c r="R305" s="57"/>
      <c r="S305" s="57"/>
      <c r="T305" s="57"/>
      <c r="U305" s="57"/>
      <c r="V305" s="57"/>
      <c r="W305" s="57"/>
      <c r="X305" s="57"/>
      <c r="AA305" s="57"/>
      <c r="AB305" s="57"/>
      <c r="AC305" s="57"/>
      <c r="AD305" s="57"/>
      <c r="AE305" s="57"/>
      <c r="AF305" s="57"/>
      <c r="AG305" s="57"/>
    </row>
    <row r="306" spans="18:33" ht="12.75">
      <c r="R306" s="57"/>
      <c r="S306" s="57"/>
      <c r="T306" s="57"/>
      <c r="U306" s="57"/>
      <c r="V306" s="57"/>
      <c r="W306" s="57"/>
      <c r="X306" s="57"/>
      <c r="AA306" s="57"/>
      <c r="AB306" s="57"/>
      <c r="AC306" s="57"/>
      <c r="AD306" s="57"/>
      <c r="AE306" s="57"/>
      <c r="AF306" s="57"/>
      <c r="AG306" s="57"/>
    </row>
    <row r="307" spans="18:33" ht="12.75">
      <c r="R307" s="57"/>
      <c r="S307" s="57"/>
      <c r="T307" s="57"/>
      <c r="U307" s="57"/>
      <c r="V307" s="57"/>
      <c r="W307" s="57"/>
      <c r="X307" s="57"/>
      <c r="AA307" s="57"/>
      <c r="AB307" s="57"/>
      <c r="AC307" s="57"/>
      <c r="AD307" s="57"/>
      <c r="AE307" s="57"/>
      <c r="AF307" s="57"/>
      <c r="AG307" s="57"/>
    </row>
    <row r="308" spans="18:33" ht="12.75">
      <c r="R308" s="57"/>
      <c r="S308" s="57"/>
      <c r="T308" s="57"/>
      <c r="U308" s="57"/>
      <c r="V308" s="57"/>
      <c r="W308" s="57"/>
      <c r="X308" s="57"/>
      <c r="AA308" s="57"/>
      <c r="AB308" s="57"/>
      <c r="AC308" s="57"/>
      <c r="AD308" s="57"/>
      <c r="AE308" s="57"/>
      <c r="AF308" s="57"/>
      <c r="AG308" s="57"/>
    </row>
    <row r="309" spans="18:33" ht="12.75">
      <c r="R309" s="57"/>
      <c r="S309" s="57"/>
      <c r="T309" s="57"/>
      <c r="U309" s="57"/>
      <c r="V309" s="57"/>
      <c r="W309" s="57"/>
      <c r="X309" s="57"/>
      <c r="AA309" s="57"/>
      <c r="AB309" s="57"/>
      <c r="AC309" s="57"/>
      <c r="AD309" s="57"/>
      <c r="AE309" s="57"/>
      <c r="AF309" s="57"/>
      <c r="AG309" s="57"/>
    </row>
    <row r="310" spans="18:33" ht="12.75">
      <c r="R310" s="57"/>
      <c r="S310" s="57"/>
      <c r="T310" s="57"/>
      <c r="U310" s="57"/>
      <c r="V310" s="57"/>
      <c r="W310" s="57"/>
      <c r="X310" s="57"/>
      <c r="AA310" s="57"/>
      <c r="AB310" s="57"/>
      <c r="AC310" s="57"/>
      <c r="AD310" s="57"/>
      <c r="AE310" s="57"/>
      <c r="AF310" s="57"/>
      <c r="AG310" s="57"/>
    </row>
    <row r="311" spans="18:33" ht="12.75">
      <c r="R311" s="57"/>
      <c r="S311" s="57"/>
      <c r="T311" s="57"/>
      <c r="U311" s="57"/>
      <c r="V311" s="57"/>
      <c r="W311" s="57"/>
      <c r="X311" s="57"/>
      <c r="AA311" s="57"/>
      <c r="AB311" s="57"/>
      <c r="AC311" s="57"/>
      <c r="AD311" s="57"/>
      <c r="AE311" s="57"/>
      <c r="AF311" s="57"/>
      <c r="AG311" s="57"/>
    </row>
    <row r="312" spans="18:33" ht="12.75">
      <c r="R312" s="57"/>
      <c r="S312" s="57"/>
      <c r="T312" s="57"/>
      <c r="U312" s="57"/>
      <c r="V312" s="57"/>
      <c r="W312" s="57"/>
      <c r="X312" s="57"/>
      <c r="AA312" s="57"/>
      <c r="AB312" s="57"/>
      <c r="AC312" s="57"/>
      <c r="AD312" s="57"/>
      <c r="AE312" s="57"/>
      <c r="AF312" s="57"/>
      <c r="AG312" s="57"/>
    </row>
    <row r="313" spans="18:33" ht="12.75">
      <c r="R313" s="57"/>
      <c r="S313" s="57"/>
      <c r="T313" s="57"/>
      <c r="U313" s="57"/>
      <c r="V313" s="57"/>
      <c r="W313" s="57"/>
      <c r="X313" s="57"/>
      <c r="AA313" s="57"/>
      <c r="AB313" s="57"/>
      <c r="AC313" s="57"/>
      <c r="AD313" s="57"/>
      <c r="AE313" s="57"/>
      <c r="AF313" s="57"/>
      <c r="AG313" s="57"/>
    </row>
    <row r="314" spans="18:33" ht="12.75">
      <c r="R314" s="57"/>
      <c r="S314" s="57"/>
      <c r="T314" s="57"/>
      <c r="U314" s="57"/>
      <c r="V314" s="57"/>
      <c r="W314" s="57"/>
      <c r="X314" s="57"/>
      <c r="AA314" s="57"/>
      <c r="AB314" s="57"/>
      <c r="AC314" s="57"/>
      <c r="AD314" s="57"/>
      <c r="AE314" s="57"/>
      <c r="AF314" s="57"/>
      <c r="AG314" s="57"/>
    </row>
    <row r="315" spans="18:33" ht="12.75">
      <c r="R315" s="57"/>
      <c r="S315" s="57"/>
      <c r="T315" s="57"/>
      <c r="U315" s="57"/>
      <c r="V315" s="57"/>
      <c r="W315" s="57"/>
      <c r="X315" s="57"/>
      <c r="AA315" s="57"/>
      <c r="AB315" s="57"/>
      <c r="AC315" s="57"/>
      <c r="AD315" s="57"/>
      <c r="AE315" s="57"/>
      <c r="AF315" s="57"/>
      <c r="AG315" s="57"/>
    </row>
    <row r="316" spans="18:33" ht="12.75">
      <c r="R316" s="57"/>
      <c r="S316" s="57"/>
      <c r="T316" s="57"/>
      <c r="U316" s="57"/>
      <c r="V316" s="57"/>
      <c r="W316" s="57"/>
      <c r="X316" s="57"/>
      <c r="AA316" s="57"/>
      <c r="AB316" s="57"/>
      <c r="AC316" s="57"/>
      <c r="AD316" s="57"/>
      <c r="AE316" s="57"/>
      <c r="AF316" s="57"/>
      <c r="AG316" s="57"/>
    </row>
    <row r="317" spans="18:33" ht="12.75">
      <c r="R317" s="57"/>
      <c r="S317" s="57"/>
      <c r="T317" s="57"/>
      <c r="U317" s="57"/>
      <c r="V317" s="57"/>
      <c r="W317" s="57"/>
      <c r="X317" s="57"/>
      <c r="AA317" s="57"/>
      <c r="AB317" s="57"/>
      <c r="AC317" s="57"/>
      <c r="AD317" s="57"/>
      <c r="AE317" s="57"/>
      <c r="AF317" s="57"/>
      <c r="AG317" s="57"/>
    </row>
    <row r="318" spans="18:33" ht="12.75">
      <c r="R318" s="57"/>
      <c r="S318" s="57"/>
      <c r="T318" s="57"/>
      <c r="U318" s="57"/>
      <c r="V318" s="57"/>
      <c r="W318" s="57"/>
      <c r="X318" s="57"/>
      <c r="AA318" s="57"/>
      <c r="AB318" s="57"/>
      <c r="AC318" s="57"/>
      <c r="AD318" s="57"/>
      <c r="AE318" s="57"/>
      <c r="AF318" s="57"/>
      <c r="AG318" s="57"/>
    </row>
    <row r="319" spans="18:33" ht="12.75">
      <c r="R319" s="57"/>
      <c r="S319" s="57"/>
      <c r="T319" s="57"/>
      <c r="U319" s="57"/>
      <c r="V319" s="57"/>
      <c r="W319" s="57"/>
      <c r="X319" s="57"/>
      <c r="AA319" s="57"/>
      <c r="AB319" s="57"/>
      <c r="AC319" s="57"/>
      <c r="AD319" s="57"/>
      <c r="AE319" s="57"/>
      <c r="AF319" s="57"/>
      <c r="AG319" s="57"/>
    </row>
    <row r="320" spans="18:33" ht="12.75">
      <c r="R320" s="57"/>
      <c r="S320" s="57"/>
      <c r="T320" s="57"/>
      <c r="U320" s="57"/>
      <c r="V320" s="57"/>
      <c r="W320" s="57"/>
      <c r="X320" s="57"/>
      <c r="AA320" s="57"/>
      <c r="AB320" s="57"/>
      <c r="AC320" s="57"/>
      <c r="AD320" s="57"/>
      <c r="AE320" s="57"/>
      <c r="AF320" s="57"/>
      <c r="AG320" s="57"/>
    </row>
    <row r="321" spans="18:33" ht="12.75">
      <c r="R321" s="57"/>
      <c r="S321" s="57"/>
      <c r="T321" s="57"/>
      <c r="U321" s="57"/>
      <c r="V321" s="57"/>
      <c r="W321" s="57"/>
      <c r="X321" s="57"/>
      <c r="AA321" s="57"/>
      <c r="AB321" s="57"/>
      <c r="AC321" s="57"/>
      <c r="AD321" s="57"/>
      <c r="AE321" s="57"/>
      <c r="AF321" s="57"/>
      <c r="AG321" s="57"/>
    </row>
    <row r="322" spans="18:33" ht="12.75">
      <c r="R322" s="57"/>
      <c r="S322" s="57"/>
      <c r="T322" s="57"/>
      <c r="U322" s="57"/>
      <c r="V322" s="57"/>
      <c r="W322" s="57"/>
      <c r="X322" s="57"/>
      <c r="AA322" s="57"/>
      <c r="AB322" s="57"/>
      <c r="AC322" s="57"/>
      <c r="AD322" s="57"/>
      <c r="AE322" s="57"/>
      <c r="AF322" s="57"/>
      <c r="AG322" s="57"/>
    </row>
    <row r="323" spans="18:33" ht="12.75">
      <c r="R323" s="57"/>
      <c r="S323" s="57"/>
      <c r="T323" s="57"/>
      <c r="U323" s="57"/>
      <c r="V323" s="57"/>
      <c r="W323" s="57"/>
      <c r="X323" s="57"/>
      <c r="AA323" s="57"/>
      <c r="AB323" s="57"/>
      <c r="AC323" s="57"/>
      <c r="AD323" s="57"/>
      <c r="AE323" s="57"/>
      <c r="AF323" s="57"/>
      <c r="AG323" s="57"/>
    </row>
    <row r="324" spans="18:33" ht="12.75">
      <c r="R324" s="57"/>
      <c r="S324" s="57"/>
      <c r="T324" s="57"/>
      <c r="U324" s="57"/>
      <c r="V324" s="57"/>
      <c r="W324" s="57"/>
      <c r="X324" s="57"/>
      <c r="AA324" s="57"/>
      <c r="AB324" s="57"/>
      <c r="AC324" s="57"/>
      <c r="AD324" s="57"/>
      <c r="AE324" s="57"/>
      <c r="AF324" s="57"/>
      <c r="AG324" s="57"/>
    </row>
    <row r="325" spans="18:33" ht="12.75">
      <c r="R325" s="57"/>
      <c r="S325" s="57"/>
      <c r="T325" s="57"/>
      <c r="U325" s="57"/>
      <c r="V325" s="57"/>
      <c r="W325" s="57"/>
      <c r="X325" s="57"/>
      <c r="AA325" s="57"/>
      <c r="AB325" s="57"/>
      <c r="AC325" s="57"/>
      <c r="AD325" s="57"/>
      <c r="AE325" s="57"/>
      <c r="AF325" s="57"/>
      <c r="AG325" s="57"/>
    </row>
    <row r="326" spans="18:33" ht="12.75">
      <c r="R326" s="57"/>
      <c r="S326" s="57"/>
      <c r="T326" s="57"/>
      <c r="U326" s="57"/>
      <c r="V326" s="57"/>
      <c r="W326" s="57"/>
      <c r="X326" s="57"/>
      <c r="AA326" s="57"/>
      <c r="AB326" s="57"/>
      <c r="AC326" s="57"/>
      <c r="AD326" s="57"/>
      <c r="AE326" s="57"/>
      <c r="AF326" s="57"/>
      <c r="AG326" s="57"/>
    </row>
    <row r="327" spans="18:33" ht="12.75">
      <c r="R327" s="57"/>
      <c r="S327" s="57"/>
      <c r="T327" s="57"/>
      <c r="U327" s="57"/>
      <c r="V327" s="57"/>
      <c r="W327" s="57"/>
      <c r="X327" s="57"/>
      <c r="AA327" s="57"/>
      <c r="AB327" s="57"/>
      <c r="AC327" s="57"/>
      <c r="AD327" s="57"/>
      <c r="AE327" s="57"/>
      <c r="AF327" s="57"/>
      <c r="AG327" s="57"/>
    </row>
    <row r="328" spans="18:33" ht="12.75">
      <c r="R328" s="57"/>
      <c r="S328" s="57"/>
      <c r="T328" s="57"/>
      <c r="U328" s="57"/>
      <c r="V328" s="57"/>
      <c r="W328" s="57"/>
      <c r="X328" s="57"/>
      <c r="AA328" s="57"/>
      <c r="AB328" s="57"/>
      <c r="AC328" s="57"/>
      <c r="AD328" s="57"/>
      <c r="AE328" s="57"/>
      <c r="AF328" s="57"/>
      <c r="AG328" s="57"/>
    </row>
    <row r="329" spans="18:33" ht="12.75">
      <c r="R329" s="57"/>
      <c r="S329" s="57"/>
      <c r="T329" s="57"/>
      <c r="U329" s="57"/>
      <c r="V329" s="57"/>
      <c r="W329" s="57"/>
      <c r="X329" s="57"/>
      <c r="AA329" s="57"/>
      <c r="AB329" s="57"/>
      <c r="AC329" s="57"/>
      <c r="AD329" s="57"/>
      <c r="AE329" s="57"/>
      <c r="AF329" s="57"/>
      <c r="AG329" s="57"/>
    </row>
    <row r="330" spans="18:33" ht="12.75">
      <c r="R330" s="57"/>
      <c r="S330" s="57"/>
      <c r="T330" s="57"/>
      <c r="U330" s="57"/>
      <c r="V330" s="57"/>
      <c r="W330" s="57"/>
      <c r="X330" s="57"/>
      <c r="AA330" s="57"/>
      <c r="AB330" s="57"/>
      <c r="AC330" s="57"/>
      <c r="AD330" s="57"/>
      <c r="AE330" s="57"/>
      <c r="AF330" s="57"/>
      <c r="AG330" s="57"/>
    </row>
    <row r="331" spans="18:33" ht="12.75">
      <c r="R331" s="57"/>
      <c r="S331" s="57"/>
      <c r="T331" s="57"/>
      <c r="U331" s="57"/>
      <c r="V331" s="57"/>
      <c r="W331" s="57"/>
      <c r="X331" s="57"/>
      <c r="AA331" s="57"/>
      <c r="AB331" s="57"/>
      <c r="AC331" s="57"/>
      <c r="AD331" s="57"/>
      <c r="AE331" s="57"/>
      <c r="AF331" s="57"/>
      <c r="AG331" s="57"/>
    </row>
    <row r="332" spans="18:33" ht="12.75">
      <c r="R332" s="57"/>
      <c r="S332" s="57"/>
      <c r="T332" s="57"/>
      <c r="U332" s="57"/>
      <c r="V332" s="57"/>
      <c r="W332" s="57"/>
      <c r="X332" s="57"/>
      <c r="AA332" s="57"/>
      <c r="AB332" s="57"/>
      <c r="AC332" s="57"/>
      <c r="AD332" s="57"/>
      <c r="AE332" s="57"/>
      <c r="AF332" s="57"/>
      <c r="AG332" s="57"/>
    </row>
    <row r="333" spans="18:33" ht="12.75">
      <c r="R333" s="57"/>
      <c r="S333" s="57"/>
      <c r="T333" s="57"/>
      <c r="U333" s="57"/>
      <c r="V333" s="57"/>
      <c r="W333" s="57"/>
      <c r="X333" s="57"/>
      <c r="AA333" s="57"/>
      <c r="AB333" s="57"/>
      <c r="AC333" s="57"/>
      <c r="AD333" s="57"/>
      <c r="AE333" s="57"/>
      <c r="AF333" s="57"/>
      <c r="AG333" s="57"/>
    </row>
    <row r="334" spans="18:33" ht="12.75">
      <c r="R334" s="57"/>
      <c r="S334" s="57"/>
      <c r="T334" s="57"/>
      <c r="U334" s="57"/>
      <c r="V334" s="57"/>
      <c r="W334" s="57"/>
      <c r="X334" s="57"/>
      <c r="AA334" s="57"/>
      <c r="AB334" s="57"/>
      <c r="AC334" s="57"/>
      <c r="AD334" s="57"/>
      <c r="AE334" s="57"/>
      <c r="AF334" s="57"/>
      <c r="AG334" s="57"/>
    </row>
    <row r="335" spans="18:33" ht="12.75">
      <c r="R335" s="57"/>
      <c r="S335" s="57"/>
      <c r="T335" s="57"/>
      <c r="U335" s="57"/>
      <c r="V335" s="57"/>
      <c r="W335" s="57"/>
      <c r="X335" s="57"/>
      <c r="AA335" s="57"/>
      <c r="AB335" s="57"/>
      <c r="AC335" s="57"/>
      <c r="AD335" s="57"/>
      <c r="AE335" s="57"/>
      <c r="AF335" s="57"/>
      <c r="AG335" s="57"/>
    </row>
    <row r="336" spans="18:33" ht="12.75">
      <c r="R336" s="57"/>
      <c r="S336" s="57"/>
      <c r="T336" s="57"/>
      <c r="U336" s="57"/>
      <c r="V336" s="57"/>
      <c r="W336" s="57"/>
      <c r="X336" s="57"/>
      <c r="AA336" s="57"/>
      <c r="AB336" s="57"/>
      <c r="AC336" s="57"/>
      <c r="AD336" s="57"/>
      <c r="AE336" s="57"/>
      <c r="AF336" s="57"/>
      <c r="AG336" s="57"/>
    </row>
    <row r="337" spans="18:33" ht="12.75">
      <c r="R337" s="57"/>
      <c r="S337" s="57"/>
      <c r="T337" s="57"/>
      <c r="U337" s="57"/>
      <c r="V337" s="57"/>
      <c r="W337" s="57"/>
      <c r="X337" s="57"/>
      <c r="AA337" s="57"/>
      <c r="AB337" s="57"/>
      <c r="AC337" s="57"/>
      <c r="AD337" s="57"/>
      <c r="AE337" s="57"/>
      <c r="AF337" s="57"/>
      <c r="AG337" s="57"/>
    </row>
    <row r="338" spans="18:33" ht="12.75">
      <c r="R338" s="57"/>
      <c r="S338" s="57"/>
      <c r="T338" s="57"/>
      <c r="U338" s="57"/>
      <c r="V338" s="57"/>
      <c r="W338" s="57"/>
      <c r="X338" s="57"/>
      <c r="AA338" s="57"/>
      <c r="AB338" s="57"/>
      <c r="AC338" s="57"/>
      <c r="AD338" s="57"/>
      <c r="AE338" s="57"/>
      <c r="AF338" s="57"/>
      <c r="AG338" s="57"/>
    </row>
    <row r="339" spans="18:33" ht="12.75">
      <c r="R339" s="57"/>
      <c r="S339" s="57"/>
      <c r="T339" s="57"/>
      <c r="U339" s="57"/>
      <c r="V339" s="57"/>
      <c r="W339" s="57"/>
      <c r="X339" s="57"/>
      <c r="AA339" s="57"/>
      <c r="AB339" s="57"/>
      <c r="AC339" s="57"/>
      <c r="AD339" s="57"/>
      <c r="AE339" s="57"/>
      <c r="AF339" s="57"/>
      <c r="AG339" s="57"/>
    </row>
    <row r="340" spans="18:33" ht="12.75">
      <c r="R340" s="57"/>
      <c r="S340" s="57"/>
      <c r="T340" s="57"/>
      <c r="U340" s="57"/>
      <c r="V340" s="57"/>
      <c r="W340" s="57"/>
      <c r="X340" s="57"/>
      <c r="AA340" s="57"/>
      <c r="AB340" s="57"/>
      <c r="AC340" s="57"/>
      <c r="AD340" s="57"/>
      <c r="AE340" s="57"/>
      <c r="AF340" s="57"/>
      <c r="AG340" s="57"/>
    </row>
    <row r="341" spans="18:33" ht="12.75">
      <c r="R341" s="57"/>
      <c r="S341" s="57"/>
      <c r="T341" s="57"/>
      <c r="U341" s="57"/>
      <c r="V341" s="57"/>
      <c r="W341" s="57"/>
      <c r="X341" s="57"/>
      <c r="AA341" s="57"/>
      <c r="AB341" s="57"/>
      <c r="AC341" s="57"/>
      <c r="AD341" s="57"/>
      <c r="AE341" s="57"/>
      <c r="AF341" s="57"/>
      <c r="AG341" s="57"/>
    </row>
    <row r="342" spans="18:33" ht="12.75">
      <c r="R342" s="57"/>
      <c r="S342" s="57"/>
      <c r="T342" s="57"/>
      <c r="U342" s="57"/>
      <c r="V342" s="57"/>
      <c r="W342" s="57"/>
      <c r="X342" s="57"/>
      <c r="AA342" s="57"/>
      <c r="AB342" s="57"/>
      <c r="AC342" s="57"/>
      <c r="AD342" s="57"/>
      <c r="AE342" s="57"/>
      <c r="AF342" s="57"/>
      <c r="AG342" s="57"/>
    </row>
    <row r="343" spans="18:33" ht="12.75">
      <c r="R343" s="57"/>
      <c r="S343" s="57"/>
      <c r="T343" s="57"/>
      <c r="U343" s="57"/>
      <c r="V343" s="57"/>
      <c r="W343" s="57"/>
      <c r="X343" s="57"/>
      <c r="AA343" s="57"/>
      <c r="AB343" s="57"/>
      <c r="AC343" s="57"/>
      <c r="AD343" s="57"/>
      <c r="AE343" s="57"/>
      <c r="AF343" s="57"/>
      <c r="AG343" s="57"/>
    </row>
    <row r="344" spans="18:33" ht="12.75">
      <c r="R344" s="57"/>
      <c r="S344" s="57"/>
      <c r="T344" s="57"/>
      <c r="U344" s="57"/>
      <c r="V344" s="57"/>
      <c r="W344" s="57"/>
      <c r="X344" s="57"/>
      <c r="AA344" s="57"/>
      <c r="AB344" s="57"/>
      <c r="AC344" s="57"/>
      <c r="AD344" s="57"/>
      <c r="AE344" s="57"/>
      <c r="AF344" s="57"/>
      <c r="AG344" s="57"/>
    </row>
    <row r="345" spans="18:33" ht="12.75">
      <c r="R345" s="57"/>
      <c r="S345" s="57"/>
      <c r="T345" s="57"/>
      <c r="U345" s="57"/>
      <c r="V345" s="57"/>
      <c r="W345" s="57"/>
      <c r="X345" s="57"/>
      <c r="AA345" s="57"/>
      <c r="AB345" s="57"/>
      <c r="AC345" s="57"/>
      <c r="AD345" s="57"/>
      <c r="AE345" s="57"/>
      <c r="AF345" s="57"/>
      <c r="AG345" s="57"/>
    </row>
    <row r="346" spans="18:33" ht="12.75">
      <c r="R346" s="57"/>
      <c r="S346" s="57"/>
      <c r="T346" s="57"/>
      <c r="U346" s="57"/>
      <c r="V346" s="57"/>
      <c r="W346" s="57"/>
      <c r="X346" s="57"/>
      <c r="AA346" s="57"/>
      <c r="AB346" s="57"/>
      <c r="AC346" s="57"/>
      <c r="AD346" s="57"/>
      <c r="AE346" s="57"/>
      <c r="AF346" s="57"/>
      <c r="AG346" s="57"/>
    </row>
    <row r="347" spans="18:33" ht="12.75">
      <c r="R347" s="57"/>
      <c r="S347" s="57"/>
      <c r="T347" s="57"/>
      <c r="U347" s="57"/>
      <c r="V347" s="57"/>
      <c r="W347" s="57"/>
      <c r="X347" s="57"/>
      <c r="AA347" s="57"/>
      <c r="AB347" s="57"/>
      <c r="AC347" s="57"/>
      <c r="AD347" s="57"/>
      <c r="AE347" s="57"/>
      <c r="AF347" s="57"/>
      <c r="AG347" s="57"/>
    </row>
    <row r="348" spans="18:33" ht="12.75">
      <c r="R348" s="57"/>
      <c r="S348" s="57"/>
      <c r="T348" s="57"/>
      <c r="U348" s="57"/>
      <c r="V348" s="57"/>
      <c r="W348" s="57"/>
      <c r="X348" s="57"/>
      <c r="AA348" s="57"/>
      <c r="AB348" s="57"/>
      <c r="AC348" s="57"/>
      <c r="AD348" s="57"/>
      <c r="AE348" s="57"/>
      <c r="AF348" s="57"/>
      <c r="AG348" s="57"/>
    </row>
    <row r="349" spans="18:33" ht="12.75">
      <c r="R349" s="57"/>
      <c r="S349" s="57"/>
      <c r="T349" s="57"/>
      <c r="U349" s="57"/>
      <c r="V349" s="57"/>
      <c r="W349" s="57"/>
      <c r="X349" s="57"/>
      <c r="AA349" s="57"/>
      <c r="AB349" s="57"/>
      <c r="AC349" s="57"/>
      <c r="AD349" s="57"/>
      <c r="AE349" s="57"/>
      <c r="AF349" s="57"/>
      <c r="AG349" s="57"/>
    </row>
    <row r="350" spans="18:33" ht="12.75">
      <c r="R350" s="57"/>
      <c r="S350" s="57"/>
      <c r="T350" s="57"/>
      <c r="U350" s="57"/>
      <c r="V350" s="57"/>
      <c r="W350" s="57"/>
      <c r="X350" s="57"/>
      <c r="AA350" s="57"/>
      <c r="AB350" s="57"/>
      <c r="AC350" s="57"/>
      <c r="AD350" s="57"/>
      <c r="AE350" s="57"/>
      <c r="AF350" s="57"/>
      <c r="AG350" s="57"/>
    </row>
  </sheetData>
  <sheetProtection/>
  <mergeCells count="21">
    <mergeCell ref="B18:B19"/>
    <mergeCell ref="B7:J8"/>
    <mergeCell ref="B16:B17"/>
    <mergeCell ref="A10:A23"/>
    <mergeCell ref="D10:H11"/>
    <mergeCell ref="D12:H13"/>
    <mergeCell ref="D14:H15"/>
    <mergeCell ref="B10:B11"/>
    <mergeCell ref="D20:H21"/>
    <mergeCell ref="B12:B13"/>
    <mergeCell ref="B14:B15"/>
    <mergeCell ref="D18:H19"/>
    <mergeCell ref="D16:H17"/>
    <mergeCell ref="T111:U111"/>
    <mergeCell ref="I43:M44"/>
    <mergeCell ref="I42:N42"/>
    <mergeCell ref="G42:G43"/>
    <mergeCell ref="D24:H26"/>
    <mergeCell ref="B20:B21"/>
    <mergeCell ref="B22:B23"/>
    <mergeCell ref="D22:H23"/>
  </mergeCells>
  <conditionalFormatting sqref="D67 I65:I76 E65:H74 F75 I40:J40 L40:M40 D30:H32 K18:L22 N43:N46 L45:M46 L24:N34 I25:K34 M9:N22 C24:C32 B30:B32 B24:B28 M2:N3 B7 Q5:R19 O9:O20 A24:A32 P5:P20 M5:O5 I2:L6 M7:O7">
    <cfRule type="expression" priority="1" dxfId="9" stopIfTrue="1">
      <formula>$E$64="no"</formula>
    </cfRule>
  </conditionalFormatting>
  <conditionalFormatting sqref="B10:B11">
    <cfRule type="expression" priority="2" dxfId="2" stopIfTrue="1">
      <formula>$C$65=TRUE</formula>
    </cfRule>
  </conditionalFormatting>
  <conditionalFormatting sqref="B12:B13">
    <cfRule type="expression" priority="3" dxfId="2" stopIfTrue="1">
      <formula>$C$66=TRUE</formula>
    </cfRule>
  </conditionalFormatting>
  <conditionalFormatting sqref="B18:B19">
    <cfRule type="expression" priority="4" dxfId="2" stopIfTrue="1">
      <formula>$C$69=TRUE</formula>
    </cfRule>
  </conditionalFormatting>
  <conditionalFormatting sqref="B22:B23">
    <cfRule type="expression" priority="5" dxfId="2" stopIfTrue="1">
      <formula>$C$71=TRUE</formula>
    </cfRule>
  </conditionalFormatting>
  <conditionalFormatting sqref="B14:B15">
    <cfRule type="expression" priority="6" dxfId="2" stopIfTrue="1">
      <formula>$C$67=TRUE</formula>
    </cfRule>
  </conditionalFormatting>
  <conditionalFormatting sqref="B16:B17">
    <cfRule type="expression" priority="7" dxfId="2" stopIfTrue="1">
      <formula>$C$68=TRUE</formula>
    </cfRule>
  </conditionalFormatting>
  <conditionalFormatting sqref="B20:B21">
    <cfRule type="expression" priority="8" dxfId="2" stopIfTrue="1">
      <formula>$C$70=TRUE</formula>
    </cfRule>
  </conditionalFormatting>
  <conditionalFormatting sqref="D24">
    <cfRule type="expression" priority="9" dxfId="1" stopIfTrue="1">
      <formula>$D$24&lt;&gt;""</formula>
    </cfRule>
  </conditionalFormatting>
  <conditionalFormatting sqref="B29">
    <cfRule type="expression" priority="10" dxfId="9" stopIfTrue="1">
      <formula>$A$8="no"</formula>
    </cfRule>
  </conditionalFormatting>
  <conditionalFormatting sqref="O8">
    <cfRule type="expression" priority="11" dxfId="0" stopIfTrue="1">
      <formula>$O$8=""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BH1575"/>
  <sheetViews>
    <sheetView showGridLines="0" tabSelected="1" zoomScalePageLayoutView="0" workbookViewId="0" topLeftCell="A1">
      <selection activeCell="O8" sqref="O8"/>
    </sheetView>
  </sheetViews>
  <sheetFormatPr defaultColWidth="9.140625" defaultRowHeight="12.75"/>
  <cols>
    <col min="1" max="1" width="1.7109375" style="0" customWidth="1"/>
    <col min="2" max="2" width="8.421875" style="0" customWidth="1"/>
    <col min="3" max="3" width="1.8515625" style="0" customWidth="1"/>
    <col min="4" max="4" width="8.421875" style="0" customWidth="1"/>
    <col min="5" max="5" width="4.00390625" style="0" customWidth="1"/>
    <col min="6" max="6" width="7.140625" style="0" customWidth="1"/>
    <col min="7" max="7" width="4.140625" style="0" customWidth="1"/>
    <col min="8" max="8" width="14.00390625" style="0" customWidth="1"/>
    <col min="9" max="9" width="5.421875" style="0" customWidth="1"/>
    <col min="10" max="10" width="9.28125" style="0" customWidth="1"/>
    <col min="11" max="11" width="9.140625" style="0" hidden="1" customWidth="1"/>
    <col min="12" max="12" width="9.57421875" style="0" hidden="1" customWidth="1"/>
    <col min="13" max="13" width="9.7109375" style="0" customWidth="1"/>
    <col min="14" max="14" width="5.8515625" style="0" customWidth="1"/>
    <col min="15" max="15" width="7.7109375" style="0" customWidth="1"/>
    <col min="16" max="17" width="9.8515625" style="0" bestFit="1" customWidth="1"/>
    <col min="18" max="18" width="9.57421875" style="0" bestFit="1" customWidth="1"/>
    <col min="19" max="19" width="9.8515625" style="0" bestFit="1" customWidth="1"/>
    <col min="20" max="20" width="10.7109375" style="0" bestFit="1" customWidth="1"/>
    <col min="21" max="21" width="9.421875" style="0" bestFit="1" customWidth="1"/>
    <col min="22" max="23" width="8.7109375" style="0" customWidth="1"/>
    <col min="24" max="24" width="9.8515625" style="0" bestFit="1" customWidth="1"/>
    <col min="25" max="25" width="15.421875" style="0" customWidth="1"/>
    <col min="26" max="26" width="9.8515625" style="0" bestFit="1" customWidth="1"/>
    <col min="27" max="27" width="16.140625" style="0" bestFit="1" customWidth="1"/>
    <col min="28" max="28" width="9.8515625" style="0" bestFit="1" customWidth="1"/>
    <col min="29" max="29" width="10.8515625" style="0" customWidth="1"/>
    <col min="30" max="30" width="9.8515625" style="0" bestFit="1" customWidth="1"/>
    <col min="39" max="39" width="14.57421875" style="0" bestFit="1" customWidth="1"/>
    <col min="40" max="40" width="9.421875" style="0" bestFit="1" customWidth="1"/>
    <col min="45" max="45" width="14.28125" style="0" bestFit="1" customWidth="1"/>
    <col min="46" max="50" width="9.421875" style="0" bestFit="1" customWidth="1"/>
    <col min="52" max="52" width="14.57421875" style="0" bestFit="1" customWidth="1"/>
    <col min="53" max="53" width="9.421875" style="0" bestFit="1" customWidth="1"/>
    <col min="54" max="54" width="14.57421875" style="0" bestFit="1" customWidth="1"/>
    <col min="55" max="55" width="14.140625" style="0" bestFit="1" customWidth="1"/>
  </cols>
  <sheetData>
    <row r="1" spans="1:18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5"/>
      <c r="R1" s="15"/>
    </row>
    <row r="2" spans="1:43" ht="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5"/>
      <c r="R2" s="15"/>
      <c r="V2" s="8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0.75" customHeight="1" hidden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5"/>
      <c r="R3" s="15"/>
      <c r="V3" s="8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5"/>
      <c r="R4" s="15"/>
      <c r="V4" s="8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8"/>
      <c r="AH4" s="8"/>
      <c r="AI4" s="8"/>
      <c r="AJ4" s="8"/>
      <c r="AK4" s="8"/>
      <c r="AL4" s="8"/>
      <c r="AM4" s="14"/>
      <c r="AN4" s="8"/>
      <c r="AO4" s="8"/>
      <c r="AP4" s="8"/>
      <c r="AQ4" s="8"/>
    </row>
    <row r="5" spans="1:43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5"/>
      <c r="R5" s="15"/>
      <c r="V5" s="8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8"/>
      <c r="AH5" s="8"/>
      <c r="AI5" s="8"/>
      <c r="AJ5" s="8"/>
      <c r="AK5" s="8"/>
      <c r="AL5" s="8"/>
      <c r="AM5" s="14"/>
      <c r="AN5" s="8"/>
      <c r="AO5" s="8"/>
      <c r="AP5" s="8"/>
      <c r="AQ5" s="8"/>
    </row>
    <row r="6" spans="1:43" ht="15.75" customHeight="1">
      <c r="A6" s="7"/>
      <c r="B6" s="111" t="s">
        <v>64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5"/>
      <c r="R6" s="15"/>
      <c r="V6" s="8"/>
      <c r="W6" s="71"/>
      <c r="X6" s="71"/>
      <c r="Y6" s="71" t="s">
        <v>8</v>
      </c>
      <c r="Z6" s="71"/>
      <c r="AA6" s="71" t="s">
        <v>8</v>
      </c>
      <c r="AB6" s="71"/>
      <c r="AC6" s="71" t="s">
        <v>51</v>
      </c>
      <c r="AD6" s="71"/>
      <c r="AE6" s="71"/>
      <c r="AF6" s="71"/>
      <c r="AG6" s="8"/>
      <c r="AH6" s="8"/>
      <c r="AI6" s="8"/>
      <c r="AJ6" s="8"/>
      <c r="AK6" s="8"/>
      <c r="AL6" s="8"/>
      <c r="AM6" s="14"/>
      <c r="AN6" s="8"/>
      <c r="AO6" s="8"/>
      <c r="AP6" s="8"/>
      <c r="AQ6" s="8"/>
    </row>
    <row r="7" spans="1:43" ht="20.25" customHeight="1">
      <c r="A7" s="7"/>
      <c r="B7" s="105" t="str">
        <f>CONCATENATE("significa stabilire i valori di tutti gli angoli che hanno il seno =",O8,"                                                                                        Ricaviamo graficamente le soluzioni dell'equazione percorrendo le fasi seguenti")</f>
        <v>significa stabilire i valori di tutti gli angoli che hanno il seno =                                                                                        Ricaviamo graficamente le soluzioni dell'equazione percorrendo le fasi seguenti</v>
      </c>
      <c r="C7" s="94"/>
      <c r="D7" s="94"/>
      <c r="E7" s="94"/>
      <c r="F7" s="94"/>
      <c r="G7" s="94"/>
      <c r="H7" s="94"/>
      <c r="I7" s="94"/>
      <c r="J7" s="7"/>
      <c r="K7" s="7"/>
      <c r="L7" s="7"/>
      <c r="M7" s="7"/>
      <c r="N7" s="7"/>
      <c r="O7" s="7"/>
      <c r="P7" s="7"/>
      <c r="Q7" s="15"/>
      <c r="R7" s="15"/>
      <c r="V7" s="8"/>
      <c r="W7" s="71"/>
      <c r="X7" s="71"/>
      <c r="Y7" s="71">
        <f>IF(AND($C$65=TRUE,$C$66=TRUE,$C$67=TRUE,$C$68=TRUE),IF(O8&lt;=0,0,0.3),0)</f>
        <v>0</v>
      </c>
      <c r="Z7" s="71">
        <f>IF(AND($C$65=TRUE,$C$66=TRUE,$C$67=TRUE,$C$68=TRUE),IF($O$8&gt;0,(0.3^2-Y7^2)^(1/2),0),0)</f>
        <v>0</v>
      </c>
      <c r="AA7" s="71">
        <f>IF(AND($C$65=TRUE,$C$66=TRUE,$C$67=TRUE,$C$68=TRUE),IF(O8&lt;0,0.3,0),0)</f>
        <v>0</v>
      </c>
      <c r="AB7" s="71">
        <f aca="true" t="shared" si="0" ref="AB7:AB38">IF(AND($C$65=TRUE,$C$66=TRUE,$C$67=TRUE,$C$68=TRUE),IF($O$8&gt;0,0,(0.3^2-AA7^2)^(1/2)),0)</f>
        <v>0</v>
      </c>
      <c r="AC7" s="71">
        <f>IF(AND($C$65=TRUE,$C$66=TRUE,$C$67=TRUE,$C$68=TRUE),IF($O$8&gt;0,0,-0.3),0)</f>
        <v>0</v>
      </c>
      <c r="AD7" s="71">
        <f aca="true" t="shared" si="1" ref="AD7:AD38">IF(AND($C$65=TRUE,$C$66=TRUE,$C$67=TRUE,$C$68=TRUE),IF($O$8&gt;0,0,-((0.3^2-AC7^2)^(1/2))),0)</f>
        <v>0</v>
      </c>
      <c r="AE7" s="71"/>
      <c r="AF7" s="71"/>
      <c r="AG7" s="8"/>
      <c r="AH7" s="8"/>
      <c r="AI7" s="8"/>
      <c r="AJ7" s="8"/>
      <c r="AK7" s="8"/>
      <c r="AL7" s="8"/>
      <c r="AM7" s="14"/>
      <c r="AN7" s="8"/>
      <c r="AO7" s="8"/>
      <c r="AP7" s="8"/>
      <c r="AQ7" s="8"/>
    </row>
    <row r="8" spans="1:44" ht="16.5" customHeight="1">
      <c r="A8" s="7"/>
      <c r="B8" s="94"/>
      <c r="C8" s="94"/>
      <c r="D8" s="94"/>
      <c r="E8" s="94"/>
      <c r="F8" s="94"/>
      <c r="G8" s="94"/>
      <c r="H8" s="94"/>
      <c r="I8" s="94"/>
      <c r="J8" s="7"/>
      <c r="K8" s="7"/>
      <c r="L8" s="7"/>
      <c r="M8" s="11" t="s">
        <v>56</v>
      </c>
      <c r="N8" s="12" t="s">
        <v>48</v>
      </c>
      <c r="O8" s="13"/>
      <c r="P8" s="7"/>
      <c r="Q8" s="15"/>
      <c r="R8" s="15"/>
      <c r="V8" s="8"/>
      <c r="W8" s="71"/>
      <c r="X8" s="71"/>
      <c r="Y8" s="71">
        <f aca="true" t="shared" si="2" ref="Y8:Y39">IF(AND($C$65=TRUE,$C$66=TRUE,$C$67=TRUE,$C$68=TRUE),IF($O$8=0,-AA8,IF(AND($O$8&gt;0,Y7&gt;-((0.3^2*(1-$O$8^2))^(1/2))),Y7-0.02,Y7)),0)</f>
        <v>0</v>
      </c>
      <c r="Z8" s="71">
        <f aca="true" t="shared" si="3" ref="Z8:Z40">IF(AND($C$65=TRUE,$C$66=TRUE,$C$67=TRUE,$C$68=TRUE),IF($O$8&gt;0,(0.31^2-Y8^2)^(1/2),IF($O$8=0,AB8,0)),0)</f>
        <v>0</v>
      </c>
      <c r="AA8" s="71">
        <f aca="true" t="shared" si="4" ref="AA8:AA39">IF(AND($C$65=TRUE,$C$66=TRUE,$C$67=TRUE,$C$68=TRUE),IF($O$8&gt;0,0,IF(AA7=-0.3,AA7,AA7-0.02)),0)</f>
        <v>0</v>
      </c>
      <c r="AB8" s="71">
        <f t="shared" si="0"/>
        <v>0</v>
      </c>
      <c r="AC8" s="71">
        <f aca="true" t="shared" si="5" ref="AC8:AC39">IF(AND($C$65=TRUE,$C$66=TRUE,$C$67=TRUE,$C$68=TRUE),IF($O$8&gt;0,0,IF(AC7&lt;-((0.3^2*(1-$O$8^2))^(1/2)),AC7+0.002,AC7)),0)</f>
        <v>0</v>
      </c>
      <c r="AD8" s="71">
        <f t="shared" si="1"/>
        <v>0</v>
      </c>
      <c r="AE8" s="71"/>
      <c r="AF8" s="71"/>
      <c r="AG8" s="8"/>
      <c r="AH8" s="8"/>
      <c r="AI8" s="15"/>
      <c r="AJ8" s="15"/>
      <c r="AK8" s="15"/>
      <c r="AL8" s="15"/>
      <c r="AM8" s="16"/>
      <c r="AN8" s="15"/>
      <c r="AO8" s="15"/>
      <c r="AP8" s="15"/>
      <c r="AQ8" s="15"/>
      <c r="AR8" s="15"/>
    </row>
    <row r="9" spans="1:44" ht="12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5"/>
      <c r="R9" s="15"/>
      <c r="V9" s="8"/>
      <c r="W9" s="71"/>
      <c r="X9" s="71"/>
      <c r="Y9" s="71">
        <f t="shared" si="2"/>
        <v>0</v>
      </c>
      <c r="Z9" s="71">
        <f t="shared" si="3"/>
        <v>0</v>
      </c>
      <c r="AA9" s="71">
        <f t="shared" si="4"/>
        <v>0</v>
      </c>
      <c r="AB9" s="71">
        <f t="shared" si="0"/>
        <v>0</v>
      </c>
      <c r="AC9" s="71">
        <f t="shared" si="5"/>
        <v>0</v>
      </c>
      <c r="AD9" s="71">
        <f t="shared" si="1"/>
        <v>0</v>
      </c>
      <c r="AE9" s="71"/>
      <c r="AF9" s="71"/>
      <c r="AG9" s="8"/>
      <c r="AH9" s="8"/>
      <c r="AI9" s="15"/>
      <c r="AJ9" s="15"/>
      <c r="AK9" s="15"/>
      <c r="AL9" s="15"/>
      <c r="AM9" s="85"/>
      <c r="AN9" s="71"/>
      <c r="AO9" s="71"/>
      <c r="AP9" s="15"/>
      <c r="AQ9" s="15"/>
      <c r="AR9" s="15"/>
    </row>
    <row r="10" spans="1:44" ht="12.75">
      <c r="A10" s="95"/>
      <c r="B10" s="95"/>
      <c r="C10" s="18"/>
      <c r="D10" s="97" t="str">
        <f>IF(O8="","INSERISCI UN VALORE nella cella gialla",IF(ABS(O8)&gt;1,"l'equazione non ammette soluzione",IF(C65=TRUE,CONCATENATE("disegna la retta parallela all'asse delle ascisse  e di equazione y=",O8),"")))</f>
        <v>INSERISCI UN VALORE nella cella gialla</v>
      </c>
      <c r="E10" s="98"/>
      <c r="F10" s="98"/>
      <c r="G10" s="98"/>
      <c r="H10" s="99"/>
      <c r="I10" s="7"/>
      <c r="J10" s="7"/>
      <c r="K10" s="7"/>
      <c r="L10" s="7"/>
      <c r="M10" s="7"/>
      <c r="N10" s="7"/>
      <c r="O10" s="7"/>
      <c r="P10" s="7"/>
      <c r="Q10" s="15"/>
      <c r="R10" s="15"/>
      <c r="V10" s="8"/>
      <c r="W10" s="71"/>
      <c r="X10" s="71"/>
      <c r="Y10" s="71">
        <f t="shared" si="2"/>
        <v>0</v>
      </c>
      <c r="Z10" s="71">
        <f t="shared" si="3"/>
        <v>0</v>
      </c>
      <c r="AA10" s="71">
        <f t="shared" si="4"/>
        <v>0</v>
      </c>
      <c r="AB10" s="71">
        <f t="shared" si="0"/>
        <v>0</v>
      </c>
      <c r="AC10" s="71">
        <f t="shared" si="5"/>
        <v>0</v>
      </c>
      <c r="AD10" s="71">
        <f t="shared" si="1"/>
        <v>0</v>
      </c>
      <c r="AE10" s="71"/>
      <c r="AF10" s="71"/>
      <c r="AG10" s="8"/>
      <c r="AH10" s="8"/>
      <c r="AI10" s="15"/>
      <c r="AJ10" s="15"/>
      <c r="AK10" s="15"/>
      <c r="AL10" s="15"/>
      <c r="AM10" s="85"/>
      <c r="AN10" s="71"/>
      <c r="AO10" s="71"/>
      <c r="AP10" s="15"/>
      <c r="AQ10" s="15"/>
      <c r="AR10" s="15"/>
    </row>
    <row r="11" spans="1:44" ht="12.75">
      <c r="A11" s="103"/>
      <c r="B11" s="96"/>
      <c r="C11" s="18"/>
      <c r="D11" s="100"/>
      <c r="E11" s="101"/>
      <c r="F11" s="101"/>
      <c r="G11" s="101"/>
      <c r="H11" s="102"/>
      <c r="I11" s="7"/>
      <c r="J11" s="7"/>
      <c r="K11" s="7"/>
      <c r="L11" s="7"/>
      <c r="M11" s="7"/>
      <c r="N11" s="7"/>
      <c r="O11" s="7"/>
      <c r="P11" s="7"/>
      <c r="Q11" s="15"/>
      <c r="R11" s="15"/>
      <c r="V11" s="8"/>
      <c r="W11" s="71"/>
      <c r="X11" s="71"/>
      <c r="Y11" s="71">
        <f t="shared" si="2"/>
        <v>0</v>
      </c>
      <c r="Z11" s="71">
        <f t="shared" si="3"/>
        <v>0</v>
      </c>
      <c r="AA11" s="71">
        <f t="shared" si="4"/>
        <v>0</v>
      </c>
      <c r="AB11" s="71">
        <f t="shared" si="0"/>
        <v>0</v>
      </c>
      <c r="AC11" s="71">
        <f t="shared" si="5"/>
        <v>0</v>
      </c>
      <c r="AD11" s="71">
        <f t="shared" si="1"/>
        <v>0</v>
      </c>
      <c r="AE11" s="71"/>
      <c r="AF11" s="71"/>
      <c r="AG11" s="8"/>
      <c r="AH11" s="8"/>
      <c r="AI11" s="15"/>
      <c r="AJ11" s="15"/>
      <c r="AK11" s="15"/>
      <c r="AL11" s="15"/>
      <c r="AM11" s="85">
        <f>IF(AND($C$65=TRUE,$C$66=TRUE,$C$67=TRUE,$C$68=TRUE,$C$69=TRUE),0.45,0)</f>
        <v>0</v>
      </c>
      <c r="AN11" s="71">
        <f aca="true" t="shared" si="6" ref="AN11:AN42">IF(AND($C$65=TRUE,$C$66=TRUE,$C$67=TRUE,$C$68=TRUE,$C$69=TRUE),IF($O$8&lt;0,-((0.45^2-AM11^2)^(1/2)),(0.45^2-AM11^2)^(1/2)),0)</f>
        <v>0</v>
      </c>
      <c r="AO11" s="71"/>
      <c r="AP11" s="15"/>
      <c r="AQ11" s="15"/>
      <c r="AR11" s="15"/>
    </row>
    <row r="12" spans="1:44" ht="12.75">
      <c r="A12" s="103"/>
      <c r="B12" s="95"/>
      <c r="C12" s="18"/>
      <c r="D12" s="97">
        <f>IF(O8="","",IF(ABS(O8)&gt;1,"",IF(AND(C65=TRUE,C66=TRUE),CONCATENATE("individua sulla circonferenza i punti P e P' di ordinata ",O8),"")))</f>
      </c>
      <c r="E12" s="98"/>
      <c r="F12" s="98"/>
      <c r="G12" s="98"/>
      <c r="H12" s="99"/>
      <c r="I12" s="7"/>
      <c r="J12" s="7"/>
      <c r="K12" s="7"/>
      <c r="L12" s="7"/>
      <c r="M12" s="7"/>
      <c r="N12" s="7"/>
      <c r="O12" s="7"/>
      <c r="P12" s="7"/>
      <c r="Q12" s="15"/>
      <c r="R12" s="15"/>
      <c r="V12" s="8"/>
      <c r="W12" s="71"/>
      <c r="X12" s="71"/>
      <c r="Y12" s="71">
        <f t="shared" si="2"/>
        <v>0</v>
      </c>
      <c r="Z12" s="71">
        <f t="shared" si="3"/>
        <v>0</v>
      </c>
      <c r="AA12" s="71">
        <f t="shared" si="4"/>
        <v>0</v>
      </c>
      <c r="AB12" s="71">
        <f t="shared" si="0"/>
        <v>0</v>
      </c>
      <c r="AC12" s="71">
        <f t="shared" si="5"/>
        <v>0</v>
      </c>
      <c r="AD12" s="71">
        <f t="shared" si="1"/>
        <v>0</v>
      </c>
      <c r="AE12" s="71"/>
      <c r="AF12" s="71"/>
      <c r="AG12" s="8"/>
      <c r="AH12" s="8"/>
      <c r="AI12" s="15"/>
      <c r="AJ12" s="15"/>
      <c r="AK12" s="15"/>
      <c r="AL12" s="15"/>
      <c r="AM12" s="86">
        <f aca="true" t="shared" si="7" ref="AM12:AM43">IF(AND($C$65=TRUE,$C$66=TRUE,$C$67=TRUE,$C$68=TRUE,$C$69=TRUE),IF(AM11&gt;((0.45^2*(1-$O$8^2))^(1/2)),AM11-0.005,AM11),0)</f>
        <v>0</v>
      </c>
      <c r="AN12" s="71">
        <f t="shared" si="6"/>
        <v>0</v>
      </c>
      <c r="AO12" s="71"/>
      <c r="AP12" s="15"/>
      <c r="AQ12" s="15"/>
      <c r="AR12" s="15"/>
    </row>
    <row r="13" spans="1:44" ht="12.75">
      <c r="A13" s="103"/>
      <c r="B13" s="96"/>
      <c r="C13" s="18"/>
      <c r="D13" s="100"/>
      <c r="E13" s="101"/>
      <c r="F13" s="101"/>
      <c r="G13" s="101"/>
      <c r="H13" s="102"/>
      <c r="I13" s="7"/>
      <c r="J13" s="7"/>
      <c r="K13" s="7"/>
      <c r="L13" s="7"/>
      <c r="M13" s="7"/>
      <c r="N13" s="7"/>
      <c r="O13" s="7"/>
      <c r="P13" s="7"/>
      <c r="Q13" s="15"/>
      <c r="R13" s="15"/>
      <c r="V13" s="8"/>
      <c r="W13" s="71"/>
      <c r="X13" s="71"/>
      <c r="Y13" s="71">
        <f t="shared" si="2"/>
        <v>0</v>
      </c>
      <c r="Z13" s="71">
        <f t="shared" si="3"/>
        <v>0</v>
      </c>
      <c r="AA13" s="71">
        <f t="shared" si="4"/>
        <v>0</v>
      </c>
      <c r="AB13" s="71">
        <f t="shared" si="0"/>
        <v>0</v>
      </c>
      <c r="AC13" s="71">
        <f t="shared" si="5"/>
        <v>0</v>
      </c>
      <c r="AD13" s="71">
        <f t="shared" si="1"/>
        <v>0</v>
      </c>
      <c r="AE13" s="71"/>
      <c r="AF13" s="71"/>
      <c r="AG13" s="8"/>
      <c r="AH13" s="8"/>
      <c r="AI13" s="15"/>
      <c r="AJ13" s="15"/>
      <c r="AK13" s="15"/>
      <c r="AL13" s="15"/>
      <c r="AM13" s="86">
        <f t="shared" si="7"/>
        <v>0</v>
      </c>
      <c r="AN13" s="71">
        <f t="shared" si="6"/>
        <v>0</v>
      </c>
      <c r="AO13" s="71"/>
      <c r="AP13" s="15"/>
      <c r="AQ13" s="15"/>
      <c r="AR13" s="15"/>
    </row>
    <row r="14" spans="1:44" ht="12.75" customHeight="1">
      <c r="A14" s="103"/>
      <c r="B14" s="95"/>
      <c r="C14" s="18"/>
      <c r="D14" s="97">
        <f>IF(O8="","",IF(ABS(O8)&gt;1,"",IF(AND($C$65=TRUE,$C$66=TRUE,$C$67=TRUE),"individua le due semirette OP ed OP' ","")))</f>
      </c>
      <c r="E14" s="98"/>
      <c r="F14" s="98"/>
      <c r="G14" s="98"/>
      <c r="H14" s="99"/>
      <c r="I14" s="7"/>
      <c r="J14" s="7"/>
      <c r="K14" s="7"/>
      <c r="L14" s="7"/>
      <c r="M14" s="7"/>
      <c r="N14" s="7"/>
      <c r="O14" s="7"/>
      <c r="P14" s="7"/>
      <c r="Q14" s="15"/>
      <c r="R14" s="15"/>
      <c r="V14" s="8"/>
      <c r="W14" s="71"/>
      <c r="X14" s="71"/>
      <c r="Y14" s="71">
        <f t="shared" si="2"/>
        <v>0</v>
      </c>
      <c r="Z14" s="71">
        <f t="shared" si="3"/>
        <v>0</v>
      </c>
      <c r="AA14" s="71">
        <f t="shared" si="4"/>
        <v>0</v>
      </c>
      <c r="AB14" s="71">
        <f t="shared" si="0"/>
        <v>0</v>
      </c>
      <c r="AC14" s="71">
        <f t="shared" si="5"/>
        <v>0</v>
      </c>
      <c r="AD14" s="71">
        <f t="shared" si="1"/>
        <v>0</v>
      </c>
      <c r="AE14" s="71"/>
      <c r="AF14" s="71"/>
      <c r="AG14" s="8"/>
      <c r="AH14" s="8"/>
      <c r="AI14" s="15"/>
      <c r="AJ14" s="15"/>
      <c r="AK14" s="15"/>
      <c r="AL14" s="15"/>
      <c r="AM14" s="86">
        <f t="shared" si="7"/>
        <v>0</v>
      </c>
      <c r="AN14" s="71">
        <f t="shared" si="6"/>
        <v>0</v>
      </c>
      <c r="AO14" s="71"/>
      <c r="AP14" s="15"/>
      <c r="AQ14" s="15"/>
      <c r="AR14" s="15"/>
    </row>
    <row r="15" spans="1:44" ht="12.75">
      <c r="A15" s="103"/>
      <c r="B15" s="96"/>
      <c r="C15" s="18"/>
      <c r="D15" s="100"/>
      <c r="E15" s="101"/>
      <c r="F15" s="101"/>
      <c r="G15" s="101"/>
      <c r="H15" s="102"/>
      <c r="I15" s="7"/>
      <c r="J15" s="7"/>
      <c r="K15" s="7"/>
      <c r="L15" s="7"/>
      <c r="M15" s="7"/>
      <c r="N15" s="7"/>
      <c r="O15" s="7"/>
      <c r="P15" s="7"/>
      <c r="Q15" s="15"/>
      <c r="R15" s="15"/>
      <c r="V15" s="8"/>
      <c r="W15" s="71"/>
      <c r="X15" s="71"/>
      <c r="Y15" s="71">
        <f t="shared" si="2"/>
        <v>0</v>
      </c>
      <c r="Z15" s="71">
        <f t="shared" si="3"/>
        <v>0</v>
      </c>
      <c r="AA15" s="71">
        <f t="shared" si="4"/>
        <v>0</v>
      </c>
      <c r="AB15" s="71">
        <f t="shared" si="0"/>
        <v>0</v>
      </c>
      <c r="AC15" s="71">
        <f t="shared" si="5"/>
        <v>0</v>
      </c>
      <c r="AD15" s="71">
        <f t="shared" si="1"/>
        <v>0</v>
      </c>
      <c r="AE15" s="71"/>
      <c r="AF15" s="71"/>
      <c r="AG15" s="8"/>
      <c r="AH15" s="8"/>
      <c r="AI15" s="15"/>
      <c r="AJ15" s="15"/>
      <c r="AK15" s="15"/>
      <c r="AL15" s="15"/>
      <c r="AM15" s="86">
        <f t="shared" si="7"/>
        <v>0</v>
      </c>
      <c r="AN15" s="71">
        <f t="shared" si="6"/>
        <v>0</v>
      </c>
      <c r="AO15" s="71"/>
      <c r="AP15" s="15"/>
      <c r="AQ15" s="15"/>
      <c r="AR15" s="15"/>
    </row>
    <row r="16" spans="1:44" ht="12.75">
      <c r="A16" s="103"/>
      <c r="B16" s="95"/>
      <c r="C16" s="18"/>
      <c r="D16" s="116">
        <f>IF(O8="","",IF(ABS(O8)&gt;1,"",IF(AND($C$65=TRUE,$C$66=TRUE,$C$67=TRUE,$C$68=TRUE),"disegna l'angolo AOP' ","")))</f>
      </c>
      <c r="E16" s="117"/>
      <c r="F16" s="117"/>
      <c r="G16" s="117"/>
      <c r="H16" s="118"/>
      <c r="I16" s="7"/>
      <c r="J16" s="7"/>
      <c r="K16" s="7"/>
      <c r="L16" s="7"/>
      <c r="M16" s="7"/>
      <c r="N16" s="7"/>
      <c r="O16" s="7"/>
      <c r="P16" s="7"/>
      <c r="Q16" s="15"/>
      <c r="R16" s="15"/>
      <c r="V16" s="8"/>
      <c r="W16" s="71"/>
      <c r="X16" s="71"/>
      <c r="Y16" s="71">
        <f t="shared" si="2"/>
        <v>0</v>
      </c>
      <c r="Z16" s="71">
        <f t="shared" si="3"/>
        <v>0</v>
      </c>
      <c r="AA16" s="71">
        <f t="shared" si="4"/>
        <v>0</v>
      </c>
      <c r="AB16" s="71">
        <f t="shared" si="0"/>
        <v>0</v>
      </c>
      <c r="AC16" s="71">
        <f t="shared" si="5"/>
        <v>0</v>
      </c>
      <c r="AD16" s="71">
        <f t="shared" si="1"/>
        <v>0</v>
      </c>
      <c r="AE16" s="71"/>
      <c r="AF16" s="71"/>
      <c r="AG16" s="8"/>
      <c r="AH16" s="8"/>
      <c r="AI16" s="15"/>
      <c r="AJ16" s="15"/>
      <c r="AK16" s="15"/>
      <c r="AL16" s="15"/>
      <c r="AM16" s="86">
        <f t="shared" si="7"/>
        <v>0</v>
      </c>
      <c r="AN16" s="71">
        <f t="shared" si="6"/>
        <v>0</v>
      </c>
      <c r="AO16" s="71"/>
      <c r="AP16" s="15"/>
      <c r="AQ16" s="15"/>
      <c r="AR16" s="15"/>
    </row>
    <row r="17" spans="1:44" ht="12.75">
      <c r="A17" s="103"/>
      <c r="B17" s="96"/>
      <c r="C17" s="18"/>
      <c r="D17" s="119"/>
      <c r="E17" s="120"/>
      <c r="F17" s="120"/>
      <c r="G17" s="120"/>
      <c r="H17" s="121"/>
      <c r="I17" s="7"/>
      <c r="J17" s="7"/>
      <c r="K17" s="7"/>
      <c r="L17" s="7"/>
      <c r="M17" s="7"/>
      <c r="N17" s="7"/>
      <c r="O17" s="7"/>
      <c r="P17" s="7"/>
      <c r="Q17" s="15"/>
      <c r="R17" s="15"/>
      <c r="V17" s="8"/>
      <c r="W17" s="71"/>
      <c r="X17" s="71"/>
      <c r="Y17" s="71">
        <f t="shared" si="2"/>
        <v>0</v>
      </c>
      <c r="Z17" s="71">
        <f t="shared" si="3"/>
        <v>0</v>
      </c>
      <c r="AA17" s="71">
        <f t="shared" si="4"/>
        <v>0</v>
      </c>
      <c r="AB17" s="71">
        <f t="shared" si="0"/>
        <v>0</v>
      </c>
      <c r="AC17" s="71">
        <f t="shared" si="5"/>
        <v>0</v>
      </c>
      <c r="AD17" s="71">
        <f t="shared" si="1"/>
        <v>0</v>
      </c>
      <c r="AE17" s="71"/>
      <c r="AF17" s="71"/>
      <c r="AG17" s="8"/>
      <c r="AH17" s="8"/>
      <c r="AI17" s="15"/>
      <c r="AJ17" s="15"/>
      <c r="AK17" s="15"/>
      <c r="AL17" s="15"/>
      <c r="AM17" s="86">
        <f t="shared" si="7"/>
        <v>0</v>
      </c>
      <c r="AN17" s="71">
        <f t="shared" si="6"/>
        <v>0</v>
      </c>
      <c r="AO17" s="71"/>
      <c r="AP17" s="15"/>
      <c r="AQ17" s="15"/>
      <c r="AR17" s="15"/>
    </row>
    <row r="18" spans="1:44" ht="12.75">
      <c r="A18" s="103"/>
      <c r="B18" s="95"/>
      <c r="C18" s="18"/>
      <c r="D18" s="116">
        <f>IF(ABS(O8)&gt;1,"",IF(AND($C$65=TRUE,$C$66=TRUE,$C$67=TRUE,$C$68=TRUE,C69=TRUE),"disegno l'angolo AOP ",""))</f>
      </c>
      <c r="E18" s="117"/>
      <c r="F18" s="117"/>
      <c r="G18" s="117"/>
      <c r="H18" s="118"/>
      <c r="I18" s="7"/>
      <c r="J18" s="7"/>
      <c r="K18" s="7"/>
      <c r="L18" s="7"/>
      <c r="M18" s="7"/>
      <c r="N18" s="7"/>
      <c r="O18" s="7"/>
      <c r="P18" s="7"/>
      <c r="Q18" s="15"/>
      <c r="R18" s="15"/>
      <c r="V18" s="8"/>
      <c r="W18" s="71"/>
      <c r="X18" s="71"/>
      <c r="Y18" s="71">
        <f t="shared" si="2"/>
        <v>0</v>
      </c>
      <c r="Z18" s="71">
        <f t="shared" si="3"/>
        <v>0</v>
      </c>
      <c r="AA18" s="71">
        <f t="shared" si="4"/>
        <v>0</v>
      </c>
      <c r="AB18" s="71">
        <f t="shared" si="0"/>
        <v>0</v>
      </c>
      <c r="AC18" s="71">
        <f t="shared" si="5"/>
        <v>0</v>
      </c>
      <c r="AD18" s="71">
        <f t="shared" si="1"/>
        <v>0</v>
      </c>
      <c r="AE18" s="71"/>
      <c r="AF18" s="71"/>
      <c r="AG18" s="8"/>
      <c r="AH18" s="8"/>
      <c r="AI18" s="15"/>
      <c r="AJ18" s="15"/>
      <c r="AK18" s="15"/>
      <c r="AL18" s="15"/>
      <c r="AM18" s="86">
        <f t="shared" si="7"/>
        <v>0</v>
      </c>
      <c r="AN18" s="71">
        <f t="shared" si="6"/>
        <v>0</v>
      </c>
      <c r="AO18" s="71"/>
      <c r="AP18" s="15"/>
      <c r="AQ18" s="15"/>
      <c r="AR18" s="15"/>
    </row>
    <row r="19" spans="1:44" ht="12.75">
      <c r="A19" s="103"/>
      <c r="B19" s="96"/>
      <c r="C19" s="18"/>
      <c r="D19" s="119"/>
      <c r="E19" s="120"/>
      <c r="F19" s="120"/>
      <c r="G19" s="120"/>
      <c r="H19" s="121"/>
      <c r="I19" s="7"/>
      <c r="J19" s="7"/>
      <c r="K19" s="7"/>
      <c r="L19" s="7"/>
      <c r="M19" s="7"/>
      <c r="N19" s="7"/>
      <c r="O19" s="7"/>
      <c r="P19" s="7"/>
      <c r="Q19" s="15"/>
      <c r="R19" s="15"/>
      <c r="V19" s="8"/>
      <c r="W19" s="71"/>
      <c r="X19" s="71"/>
      <c r="Y19" s="71">
        <f t="shared" si="2"/>
        <v>0</v>
      </c>
      <c r="Z19" s="71">
        <f t="shared" si="3"/>
        <v>0</v>
      </c>
      <c r="AA19" s="71">
        <f t="shared" si="4"/>
        <v>0</v>
      </c>
      <c r="AB19" s="71">
        <f t="shared" si="0"/>
        <v>0</v>
      </c>
      <c r="AC19" s="71">
        <f t="shared" si="5"/>
        <v>0</v>
      </c>
      <c r="AD19" s="71">
        <f t="shared" si="1"/>
        <v>0</v>
      </c>
      <c r="AE19" s="71"/>
      <c r="AF19" s="71"/>
      <c r="AG19" s="8"/>
      <c r="AH19" s="8"/>
      <c r="AI19" s="15"/>
      <c r="AJ19" s="15"/>
      <c r="AK19" s="15"/>
      <c r="AL19" s="15"/>
      <c r="AM19" s="86">
        <f t="shared" si="7"/>
        <v>0</v>
      </c>
      <c r="AN19" s="71">
        <f t="shared" si="6"/>
        <v>0</v>
      </c>
      <c r="AO19" s="71"/>
      <c r="AP19" s="15"/>
      <c r="AQ19" s="15"/>
      <c r="AR19" s="15"/>
    </row>
    <row r="20" spans="1:44" ht="12.75">
      <c r="A20" s="103"/>
      <c r="B20" s="95"/>
      <c r="C20" s="18"/>
      <c r="D20" s="97">
        <f>IF(O8="","",IF(ABS(O8)&gt;1,"",IF(AND($C$65=TRUE,$C$66=TRUE,$C$67=TRUE,$C$68=TRUE,$C$69=TRUE,$C$70=TRUE),CONCATENATE("mediante la funzione arcsen  trovo che  AOP misura","  ",F68,"°","  ",F69,"' ",F70," """),"")))</f>
      </c>
      <c r="E20" s="98"/>
      <c r="F20" s="98"/>
      <c r="G20" s="98"/>
      <c r="H20" s="99"/>
      <c r="I20" s="7"/>
      <c r="J20" s="19"/>
      <c r="K20" s="7"/>
      <c r="L20" s="7"/>
      <c r="M20" s="7"/>
      <c r="N20" s="7"/>
      <c r="O20" s="7"/>
      <c r="P20" s="7"/>
      <c r="Q20" s="15"/>
      <c r="R20" s="15"/>
      <c r="V20" s="8"/>
      <c r="W20" s="71"/>
      <c r="X20" s="71"/>
      <c r="Y20" s="71">
        <f t="shared" si="2"/>
        <v>0</v>
      </c>
      <c r="Z20" s="71">
        <f t="shared" si="3"/>
        <v>0</v>
      </c>
      <c r="AA20" s="71">
        <f t="shared" si="4"/>
        <v>0</v>
      </c>
      <c r="AB20" s="71">
        <f t="shared" si="0"/>
        <v>0</v>
      </c>
      <c r="AC20" s="71">
        <f t="shared" si="5"/>
        <v>0</v>
      </c>
      <c r="AD20" s="71">
        <f t="shared" si="1"/>
        <v>0</v>
      </c>
      <c r="AE20" s="71"/>
      <c r="AF20" s="71"/>
      <c r="AG20" s="8"/>
      <c r="AH20" s="8"/>
      <c r="AI20" s="15"/>
      <c r="AJ20" s="15"/>
      <c r="AK20" s="15"/>
      <c r="AL20" s="15"/>
      <c r="AM20" s="86">
        <f t="shared" si="7"/>
        <v>0</v>
      </c>
      <c r="AN20" s="71">
        <f t="shared" si="6"/>
        <v>0</v>
      </c>
      <c r="AO20" s="71"/>
      <c r="AP20" s="15"/>
      <c r="AQ20" s="15"/>
      <c r="AR20" s="15"/>
    </row>
    <row r="21" spans="1:44" ht="12.75">
      <c r="A21" s="103"/>
      <c r="B21" s="96"/>
      <c r="C21" s="20"/>
      <c r="D21" s="100"/>
      <c r="E21" s="101"/>
      <c r="F21" s="101"/>
      <c r="G21" s="101"/>
      <c r="H21" s="102"/>
      <c r="I21" s="7"/>
      <c r="J21" s="7"/>
      <c r="K21" s="7"/>
      <c r="L21" s="7"/>
      <c r="M21" s="7"/>
      <c r="N21" s="21"/>
      <c r="O21" s="21"/>
      <c r="P21" s="21"/>
      <c r="Q21" s="15"/>
      <c r="R21" s="15"/>
      <c r="W21" s="71"/>
      <c r="X21" s="71"/>
      <c r="Y21" s="71">
        <f t="shared" si="2"/>
        <v>0</v>
      </c>
      <c r="Z21" s="71">
        <f t="shared" si="3"/>
        <v>0</v>
      </c>
      <c r="AA21" s="71">
        <f t="shared" si="4"/>
        <v>0</v>
      </c>
      <c r="AB21" s="71">
        <f t="shared" si="0"/>
        <v>0</v>
      </c>
      <c r="AC21" s="71">
        <f t="shared" si="5"/>
        <v>0</v>
      </c>
      <c r="AD21" s="71">
        <f t="shared" si="1"/>
        <v>0</v>
      </c>
      <c r="AE21" s="71"/>
      <c r="AF21" s="71"/>
      <c r="AG21" s="8"/>
      <c r="AH21" s="8"/>
      <c r="AI21" s="15"/>
      <c r="AJ21" s="15"/>
      <c r="AK21" s="15"/>
      <c r="AL21" s="15"/>
      <c r="AM21" s="86">
        <f t="shared" si="7"/>
        <v>0</v>
      </c>
      <c r="AN21" s="71">
        <f t="shared" si="6"/>
        <v>0</v>
      </c>
      <c r="AO21" s="71"/>
      <c r="AP21" s="15"/>
      <c r="AQ21" s="15"/>
      <c r="AR21" s="15"/>
    </row>
    <row r="22" spans="1:44" ht="12.75">
      <c r="A22" s="103"/>
      <c r="B22" s="95"/>
      <c r="C22" s="22"/>
      <c r="D22" s="97">
        <f>IF(O8="","",IF(ABS(O8)&gt;1,"",IF(AND($C$65=TRUE,$C$66=TRUE,$C$67=TRUE,$C$68=TRUE,$C$69=TRUE,$C$70=TRUE,C71=TRUE),CONCATENATE("mediante la funzione arcsen  trovo che  AOP' misura","  ",F73,"°","  ",F74,"' ",F75," """),"")))</f>
      </c>
      <c r="E22" s="98"/>
      <c r="F22" s="98"/>
      <c r="G22" s="98"/>
      <c r="H22" s="99"/>
      <c r="I22" s="10"/>
      <c r="J22" s="10"/>
      <c r="K22" s="10"/>
      <c r="L22" s="10"/>
      <c r="M22" s="10"/>
      <c r="N22" s="21"/>
      <c r="O22" s="21"/>
      <c r="P22" s="21"/>
      <c r="Q22" s="15"/>
      <c r="R22" s="15"/>
      <c r="W22" s="71"/>
      <c r="X22" s="71"/>
      <c r="Y22" s="71">
        <f t="shared" si="2"/>
        <v>0</v>
      </c>
      <c r="Z22" s="71">
        <f t="shared" si="3"/>
        <v>0</v>
      </c>
      <c r="AA22" s="71">
        <f t="shared" si="4"/>
        <v>0</v>
      </c>
      <c r="AB22" s="71">
        <f t="shared" si="0"/>
        <v>0</v>
      </c>
      <c r="AC22" s="71">
        <f t="shared" si="5"/>
        <v>0</v>
      </c>
      <c r="AD22" s="71">
        <f t="shared" si="1"/>
        <v>0</v>
      </c>
      <c r="AE22" s="71"/>
      <c r="AF22" s="71"/>
      <c r="AG22" s="15"/>
      <c r="AH22" s="8"/>
      <c r="AI22" s="15"/>
      <c r="AJ22" s="15"/>
      <c r="AK22" s="15"/>
      <c r="AL22" s="15"/>
      <c r="AM22" s="86">
        <f t="shared" si="7"/>
        <v>0</v>
      </c>
      <c r="AN22" s="71">
        <f t="shared" si="6"/>
        <v>0</v>
      </c>
      <c r="AO22" s="71"/>
      <c r="AP22" s="15"/>
      <c r="AQ22" s="15"/>
      <c r="AR22" s="15"/>
    </row>
    <row r="23" spans="1:44" ht="13.5" customHeight="1">
      <c r="A23" s="104"/>
      <c r="B23" s="96"/>
      <c r="C23" s="23"/>
      <c r="D23" s="100"/>
      <c r="E23" s="101"/>
      <c r="F23" s="101"/>
      <c r="G23" s="101"/>
      <c r="H23" s="102"/>
      <c r="I23" s="10"/>
      <c r="J23" s="10"/>
      <c r="K23" s="10"/>
      <c r="L23" s="10"/>
      <c r="M23" s="10"/>
      <c r="N23" s="21"/>
      <c r="O23" s="21"/>
      <c r="P23" s="21"/>
      <c r="Q23" s="15"/>
      <c r="R23" s="15"/>
      <c r="W23" s="71"/>
      <c r="X23" s="71"/>
      <c r="Y23" s="71">
        <f t="shared" si="2"/>
        <v>0</v>
      </c>
      <c r="Z23" s="71">
        <f t="shared" si="3"/>
        <v>0</v>
      </c>
      <c r="AA23" s="71">
        <f t="shared" si="4"/>
        <v>0</v>
      </c>
      <c r="AB23" s="71">
        <f t="shared" si="0"/>
        <v>0</v>
      </c>
      <c r="AC23" s="71">
        <f t="shared" si="5"/>
        <v>0</v>
      </c>
      <c r="AD23" s="71">
        <f t="shared" si="1"/>
        <v>0</v>
      </c>
      <c r="AE23" s="71"/>
      <c r="AF23" s="71"/>
      <c r="AG23" s="15"/>
      <c r="AH23" s="8"/>
      <c r="AI23" s="15"/>
      <c r="AJ23" s="15"/>
      <c r="AK23" s="15"/>
      <c r="AL23" s="15"/>
      <c r="AM23" s="86">
        <f t="shared" si="7"/>
        <v>0</v>
      </c>
      <c r="AN23" s="71">
        <f t="shared" si="6"/>
        <v>0</v>
      </c>
      <c r="AO23" s="71"/>
      <c r="AP23" s="15"/>
      <c r="AQ23" s="15"/>
      <c r="AR23" s="15"/>
    </row>
    <row r="24" spans="1:44" ht="12.75">
      <c r="A24" s="10"/>
      <c r="B24" s="10"/>
      <c r="C24" s="10"/>
      <c r="D24" s="108">
        <f>IF(AND(O8=-1,$C$65=TRUE,$C$66=TRUE,$C$67=TRUE,$C$68=TRUE,$C$69=TRUE,$C$70=TRUE,C71=TRUE),CONCATENATE("l'angolo  proprio che soddisfa l 'equazione misura x= ",F68,"°",F69,"' ",F70," ""","  esprimibile anche come  x=",F73,"°","  ",F74,"' ",F75,""" ;oltre a questo soddisfano l'equazione  tutti quelli che  differiscono da esso di multipli interi di 360°"),IF(AND(O8=1,$C$65=TRUE,$C$66=TRUE,$C$67=TRUE,$C$68=TRUE,$C$69=TRUE,$C$70=TRUE,C71=TRUE),CONCATENATE("l'angolo  proprio che soddisfa l 'equazione misura ",F73,"°","  ",F74,"' ",F75,""" ;oltre a questo soddisfano l'equazione  tutti quelli che  differiscono da esso di multipli interi di 360°"),IF(ABS(O8)&gt;1,"",IF(AND($C$65=TRUE,$C$66=TRUE,$C$67=TRUE,$C$68=TRUE,$C$69=TRUE,$C$70=TRUE,C71=TRUE),CONCATENATE("gli angoli propri che soddisfano l'equazione  sono x= ",F68,"°","  ",F69,"' ",F70," ""","  e x=",F73,"°","  ",F74,"' ",F75,"""  ;oltre a questi soddisfano l'equazione  tutti quelli che  differiscono da essi di multipli interi di 360°"),""))))</f>
      </c>
      <c r="E24" s="109"/>
      <c r="F24" s="109"/>
      <c r="G24" s="109"/>
      <c r="H24" s="109"/>
      <c r="I24" s="24"/>
      <c r="J24" s="24"/>
      <c r="K24" s="24"/>
      <c r="L24" s="10"/>
      <c r="M24" s="10"/>
      <c r="N24" s="21"/>
      <c r="O24" s="21"/>
      <c r="P24" s="21"/>
      <c r="Q24" s="15"/>
      <c r="R24" s="15"/>
      <c r="W24" s="71"/>
      <c r="X24" s="71"/>
      <c r="Y24" s="71">
        <f t="shared" si="2"/>
        <v>0</v>
      </c>
      <c r="Z24" s="71">
        <f t="shared" si="3"/>
        <v>0</v>
      </c>
      <c r="AA24" s="71">
        <f t="shared" si="4"/>
        <v>0</v>
      </c>
      <c r="AB24" s="71">
        <f t="shared" si="0"/>
        <v>0</v>
      </c>
      <c r="AC24" s="71">
        <f t="shared" si="5"/>
        <v>0</v>
      </c>
      <c r="AD24" s="71">
        <f t="shared" si="1"/>
        <v>0</v>
      </c>
      <c r="AE24" s="71"/>
      <c r="AF24" s="71"/>
      <c r="AG24" s="15"/>
      <c r="AH24" s="8"/>
      <c r="AI24" s="15"/>
      <c r="AJ24" s="15"/>
      <c r="AK24" s="15"/>
      <c r="AL24" s="15"/>
      <c r="AM24" s="86">
        <f t="shared" si="7"/>
        <v>0</v>
      </c>
      <c r="AN24" s="71">
        <f t="shared" si="6"/>
        <v>0</v>
      </c>
      <c r="AO24" s="71"/>
      <c r="AP24" s="15"/>
      <c r="AQ24" s="15"/>
      <c r="AR24" s="15"/>
    </row>
    <row r="25" spans="1:44" ht="12.75">
      <c r="A25" s="10"/>
      <c r="B25" s="10"/>
      <c r="C25" s="10"/>
      <c r="D25" s="110"/>
      <c r="E25" s="110"/>
      <c r="F25" s="110"/>
      <c r="G25" s="110"/>
      <c r="H25" s="110"/>
      <c r="I25" s="10"/>
      <c r="J25" s="10"/>
      <c r="K25" s="10" t="s">
        <v>0</v>
      </c>
      <c r="L25" s="10"/>
      <c r="M25" s="10"/>
      <c r="N25" s="21"/>
      <c r="O25" s="21"/>
      <c r="P25" s="21"/>
      <c r="Q25" s="15"/>
      <c r="R25" s="15"/>
      <c r="W25" s="71"/>
      <c r="X25" s="71"/>
      <c r="Y25" s="71">
        <f t="shared" si="2"/>
        <v>0</v>
      </c>
      <c r="Z25" s="71">
        <f t="shared" si="3"/>
        <v>0</v>
      </c>
      <c r="AA25" s="71">
        <f t="shared" si="4"/>
        <v>0</v>
      </c>
      <c r="AB25" s="71">
        <f t="shared" si="0"/>
        <v>0</v>
      </c>
      <c r="AC25" s="71">
        <f t="shared" si="5"/>
        <v>0</v>
      </c>
      <c r="AD25" s="71">
        <f t="shared" si="1"/>
        <v>0</v>
      </c>
      <c r="AE25" s="71"/>
      <c r="AF25" s="71"/>
      <c r="AG25" s="15"/>
      <c r="AH25" s="8"/>
      <c r="AI25" s="15"/>
      <c r="AJ25" s="15"/>
      <c r="AK25" s="15"/>
      <c r="AL25" s="15"/>
      <c r="AM25" s="86">
        <f t="shared" si="7"/>
        <v>0</v>
      </c>
      <c r="AN25" s="71">
        <f t="shared" si="6"/>
        <v>0</v>
      </c>
      <c r="AO25" s="71"/>
      <c r="AP25" s="15"/>
      <c r="AQ25" s="15"/>
      <c r="AR25" s="15"/>
    </row>
    <row r="26" spans="1:44" ht="12.75">
      <c r="A26" s="10"/>
      <c r="B26" s="10"/>
      <c r="C26" s="10"/>
      <c r="D26" s="110"/>
      <c r="E26" s="110"/>
      <c r="F26" s="110"/>
      <c r="G26" s="110"/>
      <c r="H26" s="110"/>
      <c r="I26" s="10"/>
      <c r="J26" s="10"/>
      <c r="K26" s="10" t="s">
        <v>0</v>
      </c>
      <c r="L26" s="10"/>
      <c r="M26" s="10"/>
      <c r="N26" s="21"/>
      <c r="O26" s="21"/>
      <c r="P26" s="21"/>
      <c r="Q26" s="15"/>
      <c r="R26" s="15"/>
      <c r="W26" s="71"/>
      <c r="X26" s="71"/>
      <c r="Y26" s="71">
        <f t="shared" si="2"/>
        <v>0</v>
      </c>
      <c r="Z26" s="71">
        <f t="shared" si="3"/>
        <v>0</v>
      </c>
      <c r="AA26" s="71">
        <f t="shared" si="4"/>
        <v>0</v>
      </c>
      <c r="AB26" s="71">
        <f t="shared" si="0"/>
        <v>0</v>
      </c>
      <c r="AC26" s="71">
        <f t="shared" si="5"/>
        <v>0</v>
      </c>
      <c r="AD26" s="71">
        <f t="shared" si="1"/>
        <v>0</v>
      </c>
      <c r="AE26" s="71"/>
      <c r="AF26" s="71"/>
      <c r="AG26" s="15"/>
      <c r="AH26" s="8"/>
      <c r="AI26" s="15"/>
      <c r="AJ26" s="15"/>
      <c r="AK26" s="15"/>
      <c r="AL26" s="15"/>
      <c r="AM26" s="86">
        <f t="shared" si="7"/>
        <v>0</v>
      </c>
      <c r="AN26" s="71">
        <f t="shared" si="6"/>
        <v>0</v>
      </c>
      <c r="AO26" s="71"/>
      <c r="AP26" s="15"/>
      <c r="AQ26" s="15"/>
      <c r="AR26" s="15"/>
    </row>
    <row r="27" spans="1:44" ht="12.75">
      <c r="A27" s="10"/>
      <c r="B27" s="10"/>
      <c r="C27" s="10"/>
      <c r="D27" s="110"/>
      <c r="E27" s="110"/>
      <c r="F27" s="110"/>
      <c r="G27" s="110"/>
      <c r="H27" s="110"/>
      <c r="I27" s="10"/>
      <c r="J27" s="10"/>
      <c r="K27" s="10"/>
      <c r="L27" s="10"/>
      <c r="M27" s="10"/>
      <c r="N27" s="21"/>
      <c r="O27" s="21"/>
      <c r="P27" s="21"/>
      <c r="Q27" s="15"/>
      <c r="R27" s="15"/>
      <c r="W27" s="71"/>
      <c r="X27" s="71"/>
      <c r="Y27" s="71">
        <f t="shared" si="2"/>
        <v>0</v>
      </c>
      <c r="Z27" s="71">
        <f t="shared" si="3"/>
        <v>0</v>
      </c>
      <c r="AA27" s="71">
        <f t="shared" si="4"/>
        <v>0</v>
      </c>
      <c r="AB27" s="71">
        <f t="shared" si="0"/>
        <v>0</v>
      </c>
      <c r="AC27" s="71">
        <f t="shared" si="5"/>
        <v>0</v>
      </c>
      <c r="AD27" s="71">
        <f t="shared" si="1"/>
        <v>0</v>
      </c>
      <c r="AE27" s="71"/>
      <c r="AF27" s="71"/>
      <c r="AG27" s="15"/>
      <c r="AH27" s="8"/>
      <c r="AI27" s="15"/>
      <c r="AJ27" s="15"/>
      <c r="AK27" s="15"/>
      <c r="AL27" s="15"/>
      <c r="AM27" s="86">
        <f t="shared" si="7"/>
        <v>0</v>
      </c>
      <c r="AN27" s="71">
        <f t="shared" si="6"/>
        <v>0</v>
      </c>
      <c r="AO27" s="71"/>
      <c r="AP27" s="15"/>
      <c r="AQ27" s="15"/>
      <c r="AR27" s="15"/>
    </row>
    <row r="28" spans="1:44" ht="12.75">
      <c r="A28" s="10"/>
      <c r="B28" s="10"/>
      <c r="C28" s="10"/>
      <c r="D28" s="25"/>
      <c r="E28" s="25"/>
      <c r="F28" s="25"/>
      <c r="G28" s="25"/>
      <c r="H28" s="25"/>
      <c r="I28" s="10"/>
      <c r="J28" s="10"/>
      <c r="K28" s="10"/>
      <c r="L28" s="10"/>
      <c r="M28" s="10"/>
      <c r="N28" s="21"/>
      <c r="O28" s="21"/>
      <c r="P28" s="21"/>
      <c r="Q28" s="15"/>
      <c r="R28" s="15"/>
      <c r="W28" s="71"/>
      <c r="X28" s="71"/>
      <c r="Y28" s="71">
        <f t="shared" si="2"/>
        <v>0</v>
      </c>
      <c r="Z28" s="71">
        <f t="shared" si="3"/>
        <v>0</v>
      </c>
      <c r="AA28" s="71">
        <f t="shared" si="4"/>
        <v>0</v>
      </c>
      <c r="AB28" s="71">
        <f t="shared" si="0"/>
        <v>0</v>
      </c>
      <c r="AC28" s="71">
        <f t="shared" si="5"/>
        <v>0</v>
      </c>
      <c r="AD28" s="71">
        <f t="shared" si="1"/>
        <v>0</v>
      </c>
      <c r="AE28" s="71"/>
      <c r="AF28" s="71"/>
      <c r="AG28" s="15"/>
      <c r="AH28" s="8"/>
      <c r="AI28" s="15"/>
      <c r="AJ28" s="15"/>
      <c r="AK28" s="15"/>
      <c r="AL28" s="15"/>
      <c r="AM28" s="86">
        <f t="shared" si="7"/>
        <v>0</v>
      </c>
      <c r="AN28" s="71">
        <f t="shared" si="6"/>
        <v>0</v>
      </c>
      <c r="AO28" s="71"/>
      <c r="AP28" s="15"/>
      <c r="AQ28" s="15"/>
      <c r="AR28" s="15"/>
    </row>
    <row r="29" spans="1:44" ht="12.75">
      <c r="A29" s="10"/>
      <c r="B29" s="10"/>
      <c r="C29" s="10"/>
      <c r="D29" s="25"/>
      <c r="E29" s="25"/>
      <c r="F29" s="25"/>
      <c r="G29" s="25"/>
      <c r="H29" s="25"/>
      <c r="I29" s="10"/>
      <c r="J29" s="10"/>
      <c r="K29" s="10"/>
      <c r="L29" s="10"/>
      <c r="M29" s="10"/>
      <c r="N29" s="21"/>
      <c r="O29" s="21"/>
      <c r="P29" s="21"/>
      <c r="Q29" s="15"/>
      <c r="R29" s="15"/>
      <c r="W29" s="71"/>
      <c r="X29" s="71"/>
      <c r="Y29" s="71">
        <f t="shared" si="2"/>
        <v>0</v>
      </c>
      <c r="Z29" s="71">
        <f t="shared" si="3"/>
        <v>0</v>
      </c>
      <c r="AA29" s="71">
        <f t="shared" si="4"/>
        <v>0</v>
      </c>
      <c r="AB29" s="71">
        <f t="shared" si="0"/>
        <v>0</v>
      </c>
      <c r="AC29" s="71">
        <f t="shared" si="5"/>
        <v>0</v>
      </c>
      <c r="AD29" s="71">
        <f t="shared" si="1"/>
        <v>0</v>
      </c>
      <c r="AE29" s="71"/>
      <c r="AF29" s="71"/>
      <c r="AG29" s="15"/>
      <c r="AH29" s="8"/>
      <c r="AI29" s="15"/>
      <c r="AJ29" s="15"/>
      <c r="AK29" s="15"/>
      <c r="AL29" s="15"/>
      <c r="AM29" s="86">
        <f t="shared" si="7"/>
        <v>0</v>
      </c>
      <c r="AN29" s="71">
        <f t="shared" si="6"/>
        <v>0</v>
      </c>
      <c r="AO29" s="71"/>
      <c r="AP29" s="15"/>
      <c r="AQ29" s="15"/>
      <c r="AR29" s="15"/>
    </row>
    <row r="30" spans="1:60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21"/>
      <c r="O30" s="21"/>
      <c r="P30" s="21"/>
      <c r="Q30" s="15"/>
      <c r="R30" s="15"/>
      <c r="W30" s="71"/>
      <c r="X30" s="71"/>
      <c r="Y30" s="71">
        <f t="shared" si="2"/>
        <v>0</v>
      </c>
      <c r="Z30" s="71">
        <f t="shared" si="3"/>
        <v>0</v>
      </c>
      <c r="AA30" s="71">
        <f t="shared" si="4"/>
        <v>0</v>
      </c>
      <c r="AB30" s="71">
        <f t="shared" si="0"/>
        <v>0</v>
      </c>
      <c r="AC30" s="71">
        <f t="shared" si="5"/>
        <v>0</v>
      </c>
      <c r="AD30" s="71">
        <f t="shared" si="1"/>
        <v>0</v>
      </c>
      <c r="AE30" s="71"/>
      <c r="AF30" s="71"/>
      <c r="AG30" s="15"/>
      <c r="AH30" s="8"/>
      <c r="AI30" s="15"/>
      <c r="AJ30" s="15"/>
      <c r="AK30" s="15"/>
      <c r="AL30" s="15"/>
      <c r="AM30" s="86">
        <f t="shared" si="7"/>
        <v>0</v>
      </c>
      <c r="AN30" s="71">
        <f t="shared" si="6"/>
        <v>0</v>
      </c>
      <c r="AO30" s="71"/>
      <c r="AP30" s="15"/>
      <c r="AQ30" s="15"/>
      <c r="AR30" s="15"/>
      <c r="BH30" s="8"/>
    </row>
    <row r="31" spans="1:44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1"/>
      <c r="O31" s="21"/>
      <c r="P31" s="21"/>
      <c r="Q31" s="15"/>
      <c r="R31" s="15"/>
      <c r="W31" s="71"/>
      <c r="X31" s="71"/>
      <c r="Y31" s="71">
        <f t="shared" si="2"/>
        <v>0</v>
      </c>
      <c r="Z31" s="71">
        <f t="shared" si="3"/>
        <v>0</v>
      </c>
      <c r="AA31" s="71">
        <f t="shared" si="4"/>
        <v>0</v>
      </c>
      <c r="AB31" s="71">
        <f t="shared" si="0"/>
        <v>0</v>
      </c>
      <c r="AC31" s="71">
        <f t="shared" si="5"/>
        <v>0</v>
      </c>
      <c r="AD31" s="71">
        <f t="shared" si="1"/>
        <v>0</v>
      </c>
      <c r="AE31" s="71"/>
      <c r="AF31" s="71"/>
      <c r="AG31" s="15"/>
      <c r="AH31" s="8"/>
      <c r="AI31" s="15"/>
      <c r="AJ31" s="15"/>
      <c r="AK31" s="15"/>
      <c r="AL31" s="15"/>
      <c r="AM31" s="86">
        <f t="shared" si="7"/>
        <v>0</v>
      </c>
      <c r="AN31" s="71">
        <f t="shared" si="6"/>
        <v>0</v>
      </c>
      <c r="AO31" s="71"/>
      <c r="AP31" s="15"/>
      <c r="AQ31" s="15"/>
      <c r="AR31" s="15"/>
    </row>
    <row r="32" spans="1:44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1"/>
      <c r="O32" s="21"/>
      <c r="P32" s="21"/>
      <c r="Q32" s="26"/>
      <c r="W32" s="71"/>
      <c r="X32" s="71"/>
      <c r="Y32" s="71">
        <f t="shared" si="2"/>
        <v>0</v>
      </c>
      <c r="Z32" s="71">
        <f t="shared" si="3"/>
        <v>0</v>
      </c>
      <c r="AA32" s="71">
        <f t="shared" si="4"/>
        <v>0</v>
      </c>
      <c r="AB32" s="71">
        <f t="shared" si="0"/>
        <v>0</v>
      </c>
      <c r="AC32" s="71">
        <f t="shared" si="5"/>
        <v>0</v>
      </c>
      <c r="AD32" s="71">
        <f t="shared" si="1"/>
        <v>0</v>
      </c>
      <c r="AE32" s="71"/>
      <c r="AF32" s="71"/>
      <c r="AG32" s="15"/>
      <c r="AH32" s="8"/>
      <c r="AI32" s="15"/>
      <c r="AJ32" s="15"/>
      <c r="AK32" s="15"/>
      <c r="AL32" s="15"/>
      <c r="AM32" s="86">
        <f t="shared" si="7"/>
        <v>0</v>
      </c>
      <c r="AN32" s="71">
        <f t="shared" si="6"/>
        <v>0</v>
      </c>
      <c r="AO32" s="71"/>
      <c r="AP32" s="15"/>
      <c r="AQ32" s="15"/>
      <c r="AR32" s="15"/>
    </row>
    <row r="33" spans="1:44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W33" s="71"/>
      <c r="X33" s="71"/>
      <c r="Y33" s="71">
        <f t="shared" si="2"/>
        <v>0</v>
      </c>
      <c r="Z33" s="71">
        <f t="shared" si="3"/>
        <v>0</v>
      </c>
      <c r="AA33" s="71">
        <f t="shared" si="4"/>
        <v>0</v>
      </c>
      <c r="AB33" s="71">
        <f t="shared" si="0"/>
        <v>0</v>
      </c>
      <c r="AC33" s="71">
        <f t="shared" si="5"/>
        <v>0</v>
      </c>
      <c r="AD33" s="71">
        <f t="shared" si="1"/>
        <v>0</v>
      </c>
      <c r="AE33" s="71"/>
      <c r="AF33" s="71"/>
      <c r="AG33" s="15"/>
      <c r="AH33" s="8"/>
      <c r="AI33" s="15"/>
      <c r="AJ33" s="15"/>
      <c r="AK33" s="15"/>
      <c r="AL33" s="15"/>
      <c r="AM33" s="86">
        <f t="shared" si="7"/>
        <v>0</v>
      </c>
      <c r="AN33" s="71">
        <f t="shared" si="6"/>
        <v>0</v>
      </c>
      <c r="AO33" s="71"/>
      <c r="AP33" s="15"/>
      <c r="AQ33" s="15"/>
      <c r="AR33" s="15"/>
    </row>
    <row r="34" spans="1:44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W34" s="71"/>
      <c r="X34" s="71"/>
      <c r="Y34" s="71">
        <f t="shared" si="2"/>
        <v>0</v>
      </c>
      <c r="Z34" s="71">
        <f t="shared" si="3"/>
        <v>0</v>
      </c>
      <c r="AA34" s="71">
        <f t="shared" si="4"/>
        <v>0</v>
      </c>
      <c r="AB34" s="71">
        <f t="shared" si="0"/>
        <v>0</v>
      </c>
      <c r="AC34" s="71">
        <f t="shared" si="5"/>
        <v>0</v>
      </c>
      <c r="AD34" s="71">
        <f t="shared" si="1"/>
        <v>0</v>
      </c>
      <c r="AE34" s="71"/>
      <c r="AF34" s="71"/>
      <c r="AG34" s="15"/>
      <c r="AH34" s="8"/>
      <c r="AI34" s="15"/>
      <c r="AJ34" s="15"/>
      <c r="AK34" s="15"/>
      <c r="AL34" s="15"/>
      <c r="AM34" s="86">
        <f t="shared" si="7"/>
        <v>0</v>
      </c>
      <c r="AN34" s="71">
        <f t="shared" si="6"/>
        <v>0</v>
      </c>
      <c r="AO34" s="71"/>
      <c r="AP34" s="15"/>
      <c r="AQ34" s="15"/>
      <c r="AR34" s="15"/>
    </row>
    <row r="35" spans="1:44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W35" s="71"/>
      <c r="X35" s="71"/>
      <c r="Y35" s="71">
        <f t="shared" si="2"/>
        <v>0</v>
      </c>
      <c r="Z35" s="71">
        <f t="shared" si="3"/>
        <v>0</v>
      </c>
      <c r="AA35" s="71">
        <f t="shared" si="4"/>
        <v>0</v>
      </c>
      <c r="AB35" s="71">
        <f t="shared" si="0"/>
        <v>0</v>
      </c>
      <c r="AC35" s="71">
        <f t="shared" si="5"/>
        <v>0</v>
      </c>
      <c r="AD35" s="71">
        <f t="shared" si="1"/>
        <v>0</v>
      </c>
      <c r="AE35" s="71"/>
      <c r="AF35" s="71"/>
      <c r="AG35" s="15"/>
      <c r="AH35" s="8"/>
      <c r="AI35" s="15"/>
      <c r="AJ35" s="15"/>
      <c r="AK35" s="15"/>
      <c r="AL35" s="15"/>
      <c r="AM35" s="86">
        <f t="shared" si="7"/>
        <v>0</v>
      </c>
      <c r="AN35" s="71">
        <f t="shared" si="6"/>
        <v>0</v>
      </c>
      <c r="AO35" s="71"/>
      <c r="AP35" s="15"/>
      <c r="AQ35" s="15"/>
      <c r="AR35" s="15"/>
    </row>
    <row r="36" spans="1:44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W36" s="71"/>
      <c r="X36" s="71"/>
      <c r="Y36" s="71">
        <f t="shared" si="2"/>
        <v>0</v>
      </c>
      <c r="Z36" s="71">
        <f t="shared" si="3"/>
        <v>0</v>
      </c>
      <c r="AA36" s="71">
        <f t="shared" si="4"/>
        <v>0</v>
      </c>
      <c r="AB36" s="71">
        <f t="shared" si="0"/>
        <v>0</v>
      </c>
      <c r="AC36" s="71">
        <f t="shared" si="5"/>
        <v>0</v>
      </c>
      <c r="AD36" s="71">
        <f t="shared" si="1"/>
        <v>0</v>
      </c>
      <c r="AE36" s="71"/>
      <c r="AF36" s="71"/>
      <c r="AG36" s="15"/>
      <c r="AH36" s="8"/>
      <c r="AI36" s="15"/>
      <c r="AJ36" s="15"/>
      <c r="AK36" s="15"/>
      <c r="AL36" s="15"/>
      <c r="AM36" s="86">
        <f t="shared" si="7"/>
        <v>0</v>
      </c>
      <c r="AN36" s="71">
        <f t="shared" si="6"/>
        <v>0</v>
      </c>
      <c r="AO36" s="71"/>
      <c r="AP36" s="15"/>
      <c r="AQ36" s="15"/>
      <c r="AR36" s="15"/>
    </row>
    <row r="37" spans="1:44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W37" s="71"/>
      <c r="X37" s="71"/>
      <c r="Y37" s="71">
        <f t="shared" si="2"/>
        <v>0</v>
      </c>
      <c r="Z37" s="71">
        <f t="shared" si="3"/>
        <v>0</v>
      </c>
      <c r="AA37" s="71">
        <f t="shared" si="4"/>
        <v>0</v>
      </c>
      <c r="AB37" s="71">
        <f t="shared" si="0"/>
        <v>0</v>
      </c>
      <c r="AC37" s="71">
        <f t="shared" si="5"/>
        <v>0</v>
      </c>
      <c r="AD37" s="71">
        <f t="shared" si="1"/>
        <v>0</v>
      </c>
      <c r="AE37" s="71"/>
      <c r="AF37" s="71"/>
      <c r="AG37" s="15"/>
      <c r="AH37" s="8"/>
      <c r="AI37" s="15"/>
      <c r="AJ37" s="15"/>
      <c r="AK37" s="15"/>
      <c r="AL37" s="15"/>
      <c r="AM37" s="86">
        <f t="shared" si="7"/>
        <v>0</v>
      </c>
      <c r="AN37" s="71">
        <f t="shared" si="6"/>
        <v>0</v>
      </c>
      <c r="AO37" s="71"/>
      <c r="AP37" s="15"/>
      <c r="AQ37" s="15"/>
      <c r="AR37" s="15"/>
    </row>
    <row r="38" spans="1:44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W38" s="71"/>
      <c r="X38" s="71"/>
      <c r="Y38" s="71">
        <f t="shared" si="2"/>
        <v>0</v>
      </c>
      <c r="Z38" s="71">
        <f t="shared" si="3"/>
        <v>0</v>
      </c>
      <c r="AA38" s="71">
        <f t="shared" si="4"/>
        <v>0</v>
      </c>
      <c r="AB38" s="71">
        <f t="shared" si="0"/>
        <v>0</v>
      </c>
      <c r="AC38" s="71">
        <f t="shared" si="5"/>
        <v>0</v>
      </c>
      <c r="AD38" s="71">
        <f t="shared" si="1"/>
        <v>0</v>
      </c>
      <c r="AE38" s="71"/>
      <c r="AF38" s="71"/>
      <c r="AG38" s="15"/>
      <c r="AH38" s="8"/>
      <c r="AI38" s="15"/>
      <c r="AJ38" s="15"/>
      <c r="AK38" s="15"/>
      <c r="AL38" s="15"/>
      <c r="AM38" s="86">
        <f t="shared" si="7"/>
        <v>0</v>
      </c>
      <c r="AN38" s="71">
        <f t="shared" si="6"/>
        <v>0</v>
      </c>
      <c r="AO38" s="71"/>
      <c r="AP38" s="15"/>
      <c r="AQ38" s="15"/>
      <c r="AR38" s="15"/>
    </row>
    <row r="39" spans="1:44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W39" s="71"/>
      <c r="X39" s="71"/>
      <c r="Y39" s="71">
        <f t="shared" si="2"/>
        <v>0</v>
      </c>
      <c r="Z39" s="71">
        <f t="shared" si="3"/>
        <v>0</v>
      </c>
      <c r="AA39" s="71">
        <f t="shared" si="4"/>
        <v>0</v>
      </c>
      <c r="AB39" s="71">
        <f aca="true" t="shared" si="8" ref="AB39:AB55">IF(AND($C$65=TRUE,$C$66=TRUE,$C$67=TRUE,$C$68=TRUE),IF($O$8&gt;0,0,(0.3^2-AA39^2)^(1/2)),0)</f>
        <v>0</v>
      </c>
      <c r="AC39" s="71">
        <f t="shared" si="5"/>
        <v>0</v>
      </c>
      <c r="AD39" s="71">
        <f aca="true" t="shared" si="9" ref="AD39:AD70">IF(AND($C$65=TRUE,$C$66=TRUE,$C$67=TRUE,$C$68=TRUE),IF($O$8&gt;0,0,-((0.3^2-AC39^2)^(1/2))),0)</f>
        <v>0</v>
      </c>
      <c r="AE39" s="71"/>
      <c r="AF39" s="71"/>
      <c r="AG39" s="15"/>
      <c r="AH39" s="8"/>
      <c r="AI39" s="15"/>
      <c r="AJ39" s="15"/>
      <c r="AK39" s="15"/>
      <c r="AL39" s="15"/>
      <c r="AM39" s="86">
        <f t="shared" si="7"/>
        <v>0</v>
      </c>
      <c r="AN39" s="71">
        <f t="shared" si="6"/>
        <v>0</v>
      </c>
      <c r="AO39" s="71"/>
      <c r="AP39" s="15"/>
      <c r="AQ39" s="15"/>
      <c r="AR39" s="15"/>
    </row>
    <row r="40" spans="1:44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W40" s="71"/>
      <c r="X40" s="71"/>
      <c r="Y40" s="71">
        <f aca="true" t="shared" si="10" ref="Y40:Y60">IF(AND($C$65=TRUE,$C$66=TRUE,$C$67=TRUE,$C$68=TRUE),IF($O$8=0,-AA40,IF(AND($O$8&gt;0,Y39&gt;-((0.3^2*(1-$O$8^2))^(1/2))),Y39-0.02,Y39)),0)</f>
        <v>0</v>
      </c>
      <c r="Z40" s="71">
        <f t="shared" si="3"/>
        <v>0</v>
      </c>
      <c r="AA40" s="71">
        <f aca="true" t="shared" si="11" ref="AA40:AA56">IF(AND($C$65=TRUE,$C$66=TRUE,$C$67=TRUE,$C$68=TRUE),IF($O$8&gt;0,0,IF(AA39=-0.3,AA39,AA39-0.02)),0)</f>
        <v>0</v>
      </c>
      <c r="AB40" s="71">
        <f t="shared" si="8"/>
        <v>0</v>
      </c>
      <c r="AC40" s="71">
        <f aca="true" t="shared" si="12" ref="AC40:AC71">IF(AND($C$65=TRUE,$C$66=TRUE,$C$67=TRUE,$C$68=TRUE),IF($O$8&gt;0,0,IF(AC39&lt;-((0.3^2*(1-$O$8^2))^(1/2)),AC39+0.002,AC39)),0)</f>
        <v>0</v>
      </c>
      <c r="AD40" s="71">
        <f t="shared" si="9"/>
        <v>0</v>
      </c>
      <c r="AE40" s="71"/>
      <c r="AF40" s="71"/>
      <c r="AG40" s="15"/>
      <c r="AH40" s="8"/>
      <c r="AI40" s="15"/>
      <c r="AJ40" s="15"/>
      <c r="AK40" s="15"/>
      <c r="AL40" s="15"/>
      <c r="AM40" s="86">
        <f t="shared" si="7"/>
        <v>0</v>
      </c>
      <c r="AN40" s="71">
        <f t="shared" si="6"/>
        <v>0</v>
      </c>
      <c r="AO40" s="71"/>
      <c r="AP40" s="15"/>
      <c r="AQ40" s="15"/>
      <c r="AR40" s="15"/>
    </row>
    <row r="41" spans="1:44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W41" s="71"/>
      <c r="X41" s="71"/>
      <c r="Y41" s="71">
        <f t="shared" si="10"/>
        <v>0</v>
      </c>
      <c r="Z41" s="71">
        <f aca="true" t="shared" si="13" ref="Z41:Z60">IF(AND($C$65=TRUE,$C$66=TRUE,$C$67=TRUE,$C$68=TRUE),IF($O$8&gt;0,(0.31^2-Y41^2)^(1/2),0),0)</f>
        <v>0</v>
      </c>
      <c r="AA41" s="71">
        <f t="shared" si="11"/>
        <v>0</v>
      </c>
      <c r="AB41" s="71">
        <f t="shared" si="8"/>
        <v>0</v>
      </c>
      <c r="AC41" s="71">
        <f t="shared" si="12"/>
        <v>0</v>
      </c>
      <c r="AD41" s="71">
        <f t="shared" si="9"/>
        <v>0</v>
      </c>
      <c r="AE41" s="71"/>
      <c r="AF41" s="71"/>
      <c r="AG41" s="15"/>
      <c r="AH41" s="8"/>
      <c r="AI41" s="15"/>
      <c r="AJ41" s="15"/>
      <c r="AK41" s="15"/>
      <c r="AL41" s="15"/>
      <c r="AM41" s="86">
        <f t="shared" si="7"/>
        <v>0</v>
      </c>
      <c r="AN41" s="71">
        <f t="shared" si="6"/>
        <v>0</v>
      </c>
      <c r="AO41" s="71"/>
      <c r="AP41" s="15"/>
      <c r="AQ41" s="15"/>
      <c r="AR41" s="15"/>
    </row>
    <row r="42" spans="1:44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W42" s="71"/>
      <c r="X42" s="71"/>
      <c r="Y42" s="71">
        <f t="shared" si="10"/>
        <v>0</v>
      </c>
      <c r="Z42" s="71">
        <f t="shared" si="13"/>
        <v>0</v>
      </c>
      <c r="AA42" s="71">
        <f t="shared" si="11"/>
        <v>0</v>
      </c>
      <c r="AB42" s="71">
        <f t="shared" si="8"/>
        <v>0</v>
      </c>
      <c r="AC42" s="71">
        <f t="shared" si="12"/>
        <v>0</v>
      </c>
      <c r="AD42" s="71">
        <f t="shared" si="9"/>
        <v>0</v>
      </c>
      <c r="AE42" s="71"/>
      <c r="AF42" s="71"/>
      <c r="AG42" s="15"/>
      <c r="AH42" s="8"/>
      <c r="AI42" s="15"/>
      <c r="AJ42" s="15"/>
      <c r="AK42" s="15"/>
      <c r="AL42" s="15"/>
      <c r="AM42" s="86">
        <f t="shared" si="7"/>
        <v>0</v>
      </c>
      <c r="AN42" s="71">
        <f t="shared" si="6"/>
        <v>0</v>
      </c>
      <c r="AO42" s="71"/>
      <c r="AP42" s="15"/>
      <c r="AQ42" s="15"/>
      <c r="AR42" s="15"/>
    </row>
    <row r="43" spans="1:44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W43" s="71"/>
      <c r="X43" s="71"/>
      <c r="Y43" s="71">
        <f t="shared" si="10"/>
        <v>0</v>
      </c>
      <c r="Z43" s="71">
        <f t="shared" si="13"/>
        <v>0</v>
      </c>
      <c r="AA43" s="71">
        <f t="shared" si="11"/>
        <v>0</v>
      </c>
      <c r="AB43" s="71">
        <f t="shared" si="8"/>
        <v>0</v>
      </c>
      <c r="AC43" s="71">
        <f t="shared" si="12"/>
        <v>0</v>
      </c>
      <c r="AD43" s="71">
        <f t="shared" si="9"/>
        <v>0</v>
      </c>
      <c r="AE43" s="71"/>
      <c r="AF43" s="71"/>
      <c r="AG43" s="15"/>
      <c r="AH43" s="8"/>
      <c r="AI43" s="15"/>
      <c r="AJ43" s="15"/>
      <c r="AK43" s="15"/>
      <c r="AL43" s="15"/>
      <c r="AM43" s="86">
        <f t="shared" si="7"/>
        <v>0</v>
      </c>
      <c r="AN43" s="71">
        <f aca="true" t="shared" si="14" ref="AN43:AN74">IF(AND($C$65=TRUE,$C$66=TRUE,$C$67=TRUE,$C$68=TRUE,$C$69=TRUE),IF($O$8&lt;0,-((0.45^2-AM43^2)^(1/2)),(0.45^2-AM43^2)^(1/2)),0)</f>
        <v>0</v>
      </c>
      <c r="AO43" s="71"/>
      <c r="AP43" s="15"/>
      <c r="AQ43" s="15"/>
      <c r="AR43" s="15"/>
    </row>
    <row r="44" spans="1:44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W44" s="71"/>
      <c r="X44" s="71"/>
      <c r="Y44" s="71">
        <f t="shared" si="10"/>
        <v>0</v>
      </c>
      <c r="Z44" s="71">
        <f t="shared" si="13"/>
        <v>0</v>
      </c>
      <c r="AA44" s="71">
        <f t="shared" si="11"/>
        <v>0</v>
      </c>
      <c r="AB44" s="71">
        <f t="shared" si="8"/>
        <v>0</v>
      </c>
      <c r="AC44" s="71">
        <f t="shared" si="12"/>
        <v>0</v>
      </c>
      <c r="AD44" s="71">
        <f t="shared" si="9"/>
        <v>0</v>
      </c>
      <c r="AE44" s="71"/>
      <c r="AF44" s="71"/>
      <c r="AG44" s="15"/>
      <c r="AH44" s="8"/>
      <c r="AI44" s="15"/>
      <c r="AJ44" s="15"/>
      <c r="AK44" s="15"/>
      <c r="AL44" s="15"/>
      <c r="AM44" s="86">
        <f aca="true" t="shared" si="15" ref="AM44:AM75">IF(AND($C$65=TRUE,$C$66=TRUE,$C$67=TRUE,$C$68=TRUE,$C$69=TRUE),IF(AM43&gt;((0.45^2*(1-$O$8^2))^(1/2)),AM43-0.005,AM43),0)</f>
        <v>0</v>
      </c>
      <c r="AN44" s="71">
        <f t="shared" si="14"/>
        <v>0</v>
      </c>
      <c r="AO44" s="71"/>
      <c r="AP44" s="15"/>
      <c r="AQ44" s="15"/>
      <c r="AR44" s="15"/>
    </row>
    <row r="45" spans="1:44" ht="12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W45" s="71"/>
      <c r="X45" s="71"/>
      <c r="Y45" s="71">
        <f t="shared" si="10"/>
        <v>0</v>
      </c>
      <c r="Z45" s="71">
        <f t="shared" si="13"/>
        <v>0</v>
      </c>
      <c r="AA45" s="71">
        <f t="shared" si="11"/>
        <v>0</v>
      </c>
      <c r="AB45" s="71">
        <f t="shared" si="8"/>
        <v>0</v>
      </c>
      <c r="AC45" s="71">
        <f t="shared" si="12"/>
        <v>0</v>
      </c>
      <c r="AD45" s="71">
        <f t="shared" si="9"/>
        <v>0</v>
      </c>
      <c r="AE45" s="71"/>
      <c r="AF45" s="71"/>
      <c r="AG45" s="15"/>
      <c r="AH45" s="8"/>
      <c r="AI45" s="15"/>
      <c r="AJ45" s="15"/>
      <c r="AK45" s="15"/>
      <c r="AL45" s="15"/>
      <c r="AM45" s="86">
        <f t="shared" si="15"/>
        <v>0</v>
      </c>
      <c r="AN45" s="71">
        <f t="shared" si="14"/>
        <v>0</v>
      </c>
      <c r="AO45" s="71"/>
      <c r="AP45" s="15"/>
      <c r="AQ45" s="15"/>
      <c r="AR45" s="15"/>
    </row>
    <row r="46" spans="1:44" ht="12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W46" s="71"/>
      <c r="X46" s="71"/>
      <c r="Y46" s="71">
        <f t="shared" si="10"/>
        <v>0</v>
      </c>
      <c r="Z46" s="71">
        <f t="shared" si="13"/>
        <v>0</v>
      </c>
      <c r="AA46" s="71">
        <f t="shared" si="11"/>
        <v>0</v>
      </c>
      <c r="AB46" s="71">
        <f t="shared" si="8"/>
        <v>0</v>
      </c>
      <c r="AC46" s="71">
        <f t="shared" si="12"/>
        <v>0</v>
      </c>
      <c r="AD46" s="71">
        <f t="shared" si="9"/>
        <v>0</v>
      </c>
      <c r="AE46" s="71"/>
      <c r="AF46" s="71"/>
      <c r="AG46" s="15"/>
      <c r="AH46" s="8"/>
      <c r="AI46" s="15"/>
      <c r="AJ46" s="15"/>
      <c r="AK46" s="15"/>
      <c r="AL46" s="15"/>
      <c r="AM46" s="86">
        <f t="shared" si="15"/>
        <v>0</v>
      </c>
      <c r="AN46" s="71">
        <f t="shared" si="14"/>
        <v>0</v>
      </c>
      <c r="AO46" s="71"/>
      <c r="AP46" s="15"/>
      <c r="AQ46" s="15"/>
      <c r="AR46" s="15"/>
    </row>
    <row r="47" spans="1:44" ht="12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W47" s="71"/>
      <c r="X47" s="71"/>
      <c r="Y47" s="71">
        <f t="shared" si="10"/>
        <v>0</v>
      </c>
      <c r="Z47" s="71">
        <f t="shared" si="13"/>
        <v>0</v>
      </c>
      <c r="AA47" s="71">
        <f t="shared" si="11"/>
        <v>0</v>
      </c>
      <c r="AB47" s="71">
        <f t="shared" si="8"/>
        <v>0</v>
      </c>
      <c r="AC47" s="71">
        <f t="shared" si="12"/>
        <v>0</v>
      </c>
      <c r="AD47" s="71">
        <f t="shared" si="9"/>
        <v>0</v>
      </c>
      <c r="AE47" s="71"/>
      <c r="AF47" s="71"/>
      <c r="AG47" s="15"/>
      <c r="AH47" s="8"/>
      <c r="AI47" s="15"/>
      <c r="AJ47" s="15"/>
      <c r="AK47" s="15"/>
      <c r="AL47" s="15"/>
      <c r="AM47" s="86">
        <f t="shared" si="15"/>
        <v>0</v>
      </c>
      <c r="AN47" s="71">
        <f t="shared" si="14"/>
        <v>0</v>
      </c>
      <c r="AO47" s="71"/>
      <c r="AP47" s="15"/>
      <c r="AQ47" s="15"/>
      <c r="AR47" s="15"/>
    </row>
    <row r="48" spans="1:44" ht="12.75">
      <c r="A48" s="71"/>
      <c r="B48" s="71" t="s">
        <v>44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W48" s="71"/>
      <c r="X48" s="71"/>
      <c r="Y48" s="71">
        <f t="shared" si="10"/>
        <v>0</v>
      </c>
      <c r="Z48" s="71">
        <f t="shared" si="13"/>
        <v>0</v>
      </c>
      <c r="AA48" s="71">
        <f t="shared" si="11"/>
        <v>0</v>
      </c>
      <c r="AB48" s="71">
        <f t="shared" si="8"/>
        <v>0</v>
      </c>
      <c r="AC48" s="71">
        <f t="shared" si="12"/>
        <v>0</v>
      </c>
      <c r="AD48" s="71">
        <f t="shared" si="9"/>
        <v>0</v>
      </c>
      <c r="AE48" s="71"/>
      <c r="AF48" s="71"/>
      <c r="AG48" s="15"/>
      <c r="AH48" s="8"/>
      <c r="AI48" s="15"/>
      <c r="AJ48" s="15"/>
      <c r="AK48" s="15"/>
      <c r="AL48" s="15"/>
      <c r="AM48" s="86">
        <f t="shared" si="15"/>
        <v>0</v>
      </c>
      <c r="AN48" s="71">
        <f t="shared" si="14"/>
        <v>0</v>
      </c>
      <c r="AO48" s="71"/>
      <c r="AP48" s="15"/>
      <c r="AQ48" s="15"/>
      <c r="AR48" s="15"/>
    </row>
    <row r="49" spans="1:44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W49" s="71"/>
      <c r="X49" s="71"/>
      <c r="Y49" s="71">
        <f t="shared" si="10"/>
        <v>0</v>
      </c>
      <c r="Z49" s="71">
        <f t="shared" si="13"/>
        <v>0</v>
      </c>
      <c r="AA49" s="71">
        <f t="shared" si="11"/>
        <v>0</v>
      </c>
      <c r="AB49" s="71">
        <f t="shared" si="8"/>
        <v>0</v>
      </c>
      <c r="AC49" s="71">
        <f t="shared" si="12"/>
        <v>0</v>
      </c>
      <c r="AD49" s="71">
        <f t="shared" si="9"/>
        <v>0</v>
      </c>
      <c r="AE49" s="71"/>
      <c r="AF49" s="71"/>
      <c r="AG49" s="15"/>
      <c r="AH49" s="8"/>
      <c r="AI49" s="15"/>
      <c r="AJ49" s="15"/>
      <c r="AK49" s="15"/>
      <c r="AL49" s="15"/>
      <c r="AM49" s="86">
        <f t="shared" si="15"/>
        <v>0</v>
      </c>
      <c r="AN49" s="71">
        <f t="shared" si="14"/>
        <v>0</v>
      </c>
      <c r="AO49" s="71"/>
      <c r="AP49" s="15"/>
      <c r="AQ49" s="15"/>
      <c r="AR49" s="15"/>
    </row>
    <row r="50" spans="1:44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W50" s="71"/>
      <c r="X50" s="71"/>
      <c r="Y50" s="71">
        <f t="shared" si="10"/>
        <v>0</v>
      </c>
      <c r="Z50" s="71">
        <f t="shared" si="13"/>
        <v>0</v>
      </c>
      <c r="AA50" s="71">
        <f t="shared" si="11"/>
        <v>0</v>
      </c>
      <c r="AB50" s="71">
        <f t="shared" si="8"/>
        <v>0</v>
      </c>
      <c r="AC50" s="71">
        <f t="shared" si="12"/>
        <v>0</v>
      </c>
      <c r="AD50" s="71">
        <f t="shared" si="9"/>
        <v>0</v>
      </c>
      <c r="AE50" s="71"/>
      <c r="AF50" s="71"/>
      <c r="AG50" s="15"/>
      <c r="AH50" s="8"/>
      <c r="AI50" s="15"/>
      <c r="AJ50" s="15"/>
      <c r="AK50" s="15"/>
      <c r="AL50" s="15"/>
      <c r="AM50" s="86">
        <f t="shared" si="15"/>
        <v>0</v>
      </c>
      <c r="AN50" s="71">
        <f t="shared" si="14"/>
        <v>0</v>
      </c>
      <c r="AO50" s="71"/>
      <c r="AP50" s="15"/>
      <c r="AQ50" s="15"/>
      <c r="AR50" s="15"/>
    </row>
    <row r="51" spans="1:44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W51" s="71"/>
      <c r="X51" s="71"/>
      <c r="Y51" s="71">
        <f t="shared" si="10"/>
        <v>0</v>
      </c>
      <c r="Z51" s="71">
        <f t="shared" si="13"/>
        <v>0</v>
      </c>
      <c r="AA51" s="71">
        <f t="shared" si="11"/>
        <v>0</v>
      </c>
      <c r="AB51" s="71">
        <f t="shared" si="8"/>
        <v>0</v>
      </c>
      <c r="AC51" s="71">
        <f t="shared" si="12"/>
        <v>0</v>
      </c>
      <c r="AD51" s="71">
        <f t="shared" si="9"/>
        <v>0</v>
      </c>
      <c r="AE51" s="71"/>
      <c r="AF51" s="71"/>
      <c r="AG51" s="15"/>
      <c r="AH51" s="8"/>
      <c r="AI51" s="15"/>
      <c r="AJ51" s="15"/>
      <c r="AK51" s="15"/>
      <c r="AL51" s="15"/>
      <c r="AM51" s="86">
        <f t="shared" si="15"/>
        <v>0</v>
      </c>
      <c r="AN51" s="71">
        <f t="shared" si="14"/>
        <v>0</v>
      </c>
      <c r="AO51" s="71"/>
      <c r="AP51" s="15"/>
      <c r="AQ51" s="15"/>
      <c r="AR51" s="15"/>
    </row>
    <row r="52" spans="1:44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W52" s="71"/>
      <c r="X52" s="71"/>
      <c r="Y52" s="71">
        <f t="shared" si="10"/>
        <v>0</v>
      </c>
      <c r="Z52" s="71">
        <f t="shared" si="13"/>
        <v>0</v>
      </c>
      <c r="AA52" s="71">
        <f t="shared" si="11"/>
        <v>0</v>
      </c>
      <c r="AB52" s="71">
        <f t="shared" si="8"/>
        <v>0</v>
      </c>
      <c r="AC52" s="71">
        <f t="shared" si="12"/>
        <v>0</v>
      </c>
      <c r="AD52" s="71">
        <f t="shared" si="9"/>
        <v>0</v>
      </c>
      <c r="AE52" s="71"/>
      <c r="AF52" s="71"/>
      <c r="AG52" s="15"/>
      <c r="AH52" s="8"/>
      <c r="AI52" s="15"/>
      <c r="AJ52" s="15"/>
      <c r="AK52" s="15"/>
      <c r="AL52" s="15"/>
      <c r="AM52" s="86">
        <f t="shared" si="15"/>
        <v>0</v>
      </c>
      <c r="AN52" s="71">
        <f t="shared" si="14"/>
        <v>0</v>
      </c>
      <c r="AO52" s="71"/>
      <c r="AP52" s="15"/>
      <c r="AQ52" s="15"/>
      <c r="AR52" s="15"/>
    </row>
    <row r="53" spans="1:44" ht="12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W53" s="71"/>
      <c r="X53" s="71"/>
      <c r="Y53" s="71">
        <f t="shared" si="10"/>
        <v>0</v>
      </c>
      <c r="Z53" s="71">
        <f t="shared" si="13"/>
        <v>0</v>
      </c>
      <c r="AA53" s="71">
        <f t="shared" si="11"/>
        <v>0</v>
      </c>
      <c r="AB53" s="71">
        <f t="shared" si="8"/>
        <v>0</v>
      </c>
      <c r="AC53" s="71">
        <f t="shared" si="12"/>
        <v>0</v>
      </c>
      <c r="AD53" s="71">
        <f t="shared" si="9"/>
        <v>0</v>
      </c>
      <c r="AE53" s="71"/>
      <c r="AF53" s="71"/>
      <c r="AG53" s="15"/>
      <c r="AH53" s="8"/>
      <c r="AI53" s="15"/>
      <c r="AJ53" s="15"/>
      <c r="AK53" s="15"/>
      <c r="AL53" s="15"/>
      <c r="AM53" s="86">
        <f t="shared" si="15"/>
        <v>0</v>
      </c>
      <c r="AN53" s="71">
        <f t="shared" si="14"/>
        <v>0</v>
      </c>
      <c r="AO53" s="71"/>
      <c r="AP53" s="15"/>
      <c r="AQ53" s="15"/>
      <c r="AR53" s="15"/>
    </row>
    <row r="54" spans="1:44" ht="12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W54" s="71"/>
      <c r="X54" s="71"/>
      <c r="Y54" s="71">
        <f t="shared" si="10"/>
        <v>0</v>
      </c>
      <c r="Z54" s="71">
        <f t="shared" si="13"/>
        <v>0</v>
      </c>
      <c r="AA54" s="71">
        <f t="shared" si="11"/>
        <v>0</v>
      </c>
      <c r="AB54" s="71">
        <f t="shared" si="8"/>
        <v>0</v>
      </c>
      <c r="AC54" s="71">
        <f t="shared" si="12"/>
        <v>0</v>
      </c>
      <c r="AD54" s="71">
        <f t="shared" si="9"/>
        <v>0</v>
      </c>
      <c r="AE54" s="71"/>
      <c r="AF54" s="71"/>
      <c r="AG54" s="8"/>
      <c r="AH54" s="8"/>
      <c r="AI54" s="15"/>
      <c r="AJ54" s="15"/>
      <c r="AK54" s="15"/>
      <c r="AL54" s="15"/>
      <c r="AM54" s="86">
        <f t="shared" si="15"/>
        <v>0</v>
      </c>
      <c r="AN54" s="71">
        <f t="shared" si="14"/>
        <v>0</v>
      </c>
      <c r="AO54" s="71"/>
      <c r="AP54" s="15"/>
      <c r="AQ54" s="15"/>
      <c r="AR54" s="15"/>
    </row>
    <row r="55" spans="1:44" ht="12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W55" s="71"/>
      <c r="X55" s="71"/>
      <c r="Y55" s="71">
        <f t="shared" si="10"/>
        <v>0</v>
      </c>
      <c r="Z55" s="71">
        <f t="shared" si="13"/>
        <v>0</v>
      </c>
      <c r="AA55" s="71">
        <f t="shared" si="11"/>
        <v>0</v>
      </c>
      <c r="AB55" s="71">
        <f t="shared" si="8"/>
        <v>0</v>
      </c>
      <c r="AC55" s="71">
        <f t="shared" si="12"/>
        <v>0</v>
      </c>
      <c r="AD55" s="71">
        <f t="shared" si="9"/>
        <v>0</v>
      </c>
      <c r="AE55" s="71"/>
      <c r="AF55" s="71"/>
      <c r="AG55" s="8"/>
      <c r="AH55" s="8"/>
      <c r="AI55" s="15"/>
      <c r="AJ55" s="15"/>
      <c r="AK55" s="15"/>
      <c r="AL55" s="15"/>
      <c r="AM55" s="86">
        <f t="shared" si="15"/>
        <v>0</v>
      </c>
      <c r="AN55" s="71">
        <f t="shared" si="14"/>
        <v>0</v>
      </c>
      <c r="AO55" s="71"/>
      <c r="AP55" s="15"/>
      <c r="AQ55" s="15"/>
      <c r="AR55" s="15"/>
    </row>
    <row r="56" spans="1:44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W56" s="71"/>
      <c r="X56" s="71"/>
      <c r="Y56" s="71">
        <f t="shared" si="10"/>
        <v>0</v>
      </c>
      <c r="Z56" s="71">
        <f t="shared" si="13"/>
        <v>0</v>
      </c>
      <c r="AA56" s="71">
        <f t="shared" si="11"/>
        <v>0</v>
      </c>
      <c r="AB56" s="71">
        <f>IF(AND($C$65=TRUE,$C$66=TRUE,$C$67=TRUE,$C$68=TRUE),IF($O$8&gt;=0,0,(0.3^2-AA56^2)^(1/2)),0)</f>
        <v>0</v>
      </c>
      <c r="AC56" s="71">
        <f t="shared" si="12"/>
        <v>0</v>
      </c>
      <c r="AD56" s="71">
        <f t="shared" si="9"/>
        <v>0</v>
      </c>
      <c r="AE56" s="71"/>
      <c r="AF56" s="71"/>
      <c r="AG56" s="8"/>
      <c r="AH56" s="8"/>
      <c r="AI56" s="15"/>
      <c r="AJ56" s="15"/>
      <c r="AK56" s="15"/>
      <c r="AL56" s="15"/>
      <c r="AM56" s="86">
        <f t="shared" si="15"/>
        <v>0</v>
      </c>
      <c r="AN56" s="71">
        <f t="shared" si="14"/>
        <v>0</v>
      </c>
      <c r="AO56" s="71"/>
      <c r="AP56" s="15"/>
      <c r="AQ56" s="15"/>
      <c r="AR56" s="15"/>
    </row>
    <row r="57" spans="1:44" ht="12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W57" s="71"/>
      <c r="X57" s="71"/>
      <c r="Y57" s="71">
        <f t="shared" si="10"/>
        <v>0</v>
      </c>
      <c r="Z57" s="71">
        <f t="shared" si="13"/>
        <v>0</v>
      </c>
      <c r="AA57" s="71">
        <f aca="true" t="shared" si="16" ref="AA57:AA76">IF($O$8&gt;0,0,IF(AA56=-0.3,AA56,AA56-0.02))</f>
        <v>-0.02</v>
      </c>
      <c r="AB57" s="71">
        <f>IF(AND($C$65=TRUE,$C$66=TRUE,$C$67=TRUE,$C$68=TRUE),IF($O$8&gt;=0,0,(0.3^2-AA57^2)^(1/2)),0)</f>
        <v>0</v>
      </c>
      <c r="AC57" s="71">
        <f t="shared" si="12"/>
        <v>0</v>
      </c>
      <c r="AD57" s="71">
        <f t="shared" si="9"/>
        <v>0</v>
      </c>
      <c r="AE57" s="71"/>
      <c r="AF57" s="71"/>
      <c r="AG57" s="8"/>
      <c r="AH57" s="8"/>
      <c r="AI57" s="15"/>
      <c r="AJ57" s="15"/>
      <c r="AK57" s="15"/>
      <c r="AL57" s="15"/>
      <c r="AM57" s="86">
        <f t="shared" si="15"/>
        <v>0</v>
      </c>
      <c r="AN57" s="71">
        <f t="shared" si="14"/>
        <v>0</v>
      </c>
      <c r="AO57" s="71"/>
      <c r="AP57" s="15"/>
      <c r="AQ57" s="15"/>
      <c r="AR57" s="15"/>
    </row>
    <row r="58" spans="1:44" ht="12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W58" s="71"/>
      <c r="X58" s="71"/>
      <c r="Y58" s="71">
        <f t="shared" si="10"/>
        <v>0</v>
      </c>
      <c r="Z58" s="71">
        <f t="shared" si="13"/>
        <v>0</v>
      </c>
      <c r="AA58" s="71">
        <f t="shared" si="16"/>
        <v>-0.04</v>
      </c>
      <c r="AB58" s="71">
        <f>IF($O$8&gt;0,0,(0.3^2-AA58^2)^(1/2))</f>
        <v>0.2973213749463701</v>
      </c>
      <c r="AC58" s="71">
        <f t="shared" si="12"/>
        <v>0</v>
      </c>
      <c r="AD58" s="71">
        <f t="shared" si="9"/>
        <v>0</v>
      </c>
      <c r="AE58" s="71"/>
      <c r="AF58" s="71"/>
      <c r="AG58" s="8"/>
      <c r="AH58" s="8"/>
      <c r="AI58" s="15"/>
      <c r="AJ58" s="15"/>
      <c r="AK58" s="15"/>
      <c r="AL58" s="15"/>
      <c r="AM58" s="86">
        <f t="shared" si="15"/>
        <v>0</v>
      </c>
      <c r="AN58" s="71">
        <f t="shared" si="14"/>
        <v>0</v>
      </c>
      <c r="AO58" s="71"/>
      <c r="AP58" s="15"/>
      <c r="AQ58" s="15"/>
      <c r="AR58" s="15"/>
    </row>
    <row r="59" spans="1:44" ht="12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W59" s="71"/>
      <c r="X59" s="71"/>
      <c r="Y59" s="71">
        <f t="shared" si="10"/>
        <v>0</v>
      </c>
      <c r="Z59" s="71">
        <f t="shared" si="13"/>
        <v>0</v>
      </c>
      <c r="AA59" s="71">
        <f t="shared" si="16"/>
        <v>-0.06</v>
      </c>
      <c r="AB59" s="71"/>
      <c r="AC59" s="71">
        <f t="shared" si="12"/>
        <v>0</v>
      </c>
      <c r="AD59" s="71">
        <f t="shared" si="9"/>
        <v>0</v>
      </c>
      <c r="AE59" s="71"/>
      <c r="AF59" s="71"/>
      <c r="AG59" s="8"/>
      <c r="AH59" s="8"/>
      <c r="AI59" s="15"/>
      <c r="AJ59" s="15"/>
      <c r="AK59" s="15"/>
      <c r="AL59" s="15"/>
      <c r="AM59" s="86">
        <f t="shared" si="15"/>
        <v>0</v>
      </c>
      <c r="AN59" s="71">
        <f t="shared" si="14"/>
        <v>0</v>
      </c>
      <c r="AO59" s="71"/>
      <c r="AP59" s="15"/>
      <c r="AQ59" s="15"/>
      <c r="AR59" s="15"/>
    </row>
    <row r="60" spans="1:44" ht="12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42"/>
      <c r="V60" s="8"/>
      <c r="W60" s="71"/>
      <c r="X60" s="71"/>
      <c r="Y60" s="71">
        <f t="shared" si="10"/>
        <v>0</v>
      </c>
      <c r="Z60" s="71">
        <f t="shared" si="13"/>
        <v>0</v>
      </c>
      <c r="AA60" s="71">
        <f t="shared" si="16"/>
        <v>-0.08</v>
      </c>
      <c r="AB60" s="71"/>
      <c r="AC60" s="71">
        <f t="shared" si="12"/>
        <v>0</v>
      </c>
      <c r="AD60" s="71">
        <f t="shared" si="9"/>
        <v>0</v>
      </c>
      <c r="AE60" s="71"/>
      <c r="AF60" s="71"/>
      <c r="AG60" s="8"/>
      <c r="AH60" s="8"/>
      <c r="AI60" s="15"/>
      <c r="AJ60" s="15"/>
      <c r="AK60" s="15"/>
      <c r="AL60" s="15"/>
      <c r="AM60" s="86">
        <f t="shared" si="15"/>
        <v>0</v>
      </c>
      <c r="AN60" s="71">
        <f t="shared" si="14"/>
        <v>0</v>
      </c>
      <c r="AO60" s="71"/>
      <c r="AP60" s="15"/>
      <c r="AQ60" s="15"/>
      <c r="AR60" s="15"/>
    </row>
    <row r="61" spans="1:44" ht="12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42"/>
      <c r="V61" s="8"/>
      <c r="W61" s="71"/>
      <c r="X61" s="71"/>
      <c r="Y61" s="71">
        <f aca="true" t="shared" si="17" ref="Y61:Y80">IF(AND($O$8&gt;0,Y60&gt;-((0.3^2*(1-$O$8^2))^(1/2))),Y60-0.02,Y60)</f>
        <v>0</v>
      </c>
      <c r="Z61" s="71">
        <f aca="true" t="shared" si="18" ref="Z61:Z80">IF($O$8&gt;0,(0.3^2-Y61^2)^(1/2),0)</f>
        <v>0</v>
      </c>
      <c r="AA61" s="71">
        <f t="shared" si="16"/>
        <v>-0.1</v>
      </c>
      <c r="AB61" s="71"/>
      <c r="AC61" s="71">
        <f t="shared" si="12"/>
        <v>0</v>
      </c>
      <c r="AD61" s="71">
        <f t="shared" si="9"/>
        <v>0</v>
      </c>
      <c r="AE61" s="71"/>
      <c r="AF61" s="71"/>
      <c r="AG61" s="8"/>
      <c r="AH61" s="8"/>
      <c r="AI61" s="15"/>
      <c r="AJ61" s="15"/>
      <c r="AK61" s="15"/>
      <c r="AL61" s="15"/>
      <c r="AM61" s="86">
        <f t="shared" si="15"/>
        <v>0</v>
      </c>
      <c r="AN61" s="71">
        <f t="shared" si="14"/>
        <v>0</v>
      </c>
      <c r="AO61" s="71"/>
      <c r="AP61" s="15"/>
      <c r="AQ61" s="15"/>
      <c r="AR61" s="15"/>
    </row>
    <row r="62" spans="1:44" ht="12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42"/>
      <c r="V62" s="8"/>
      <c r="W62" s="71"/>
      <c r="X62" s="71"/>
      <c r="Y62" s="71">
        <f t="shared" si="17"/>
        <v>0</v>
      </c>
      <c r="Z62" s="71">
        <f t="shared" si="18"/>
        <v>0</v>
      </c>
      <c r="AA62" s="71">
        <f t="shared" si="16"/>
        <v>-0.12000000000000001</v>
      </c>
      <c r="AB62" s="71"/>
      <c r="AC62" s="71">
        <f t="shared" si="12"/>
        <v>0</v>
      </c>
      <c r="AD62" s="71">
        <f t="shared" si="9"/>
        <v>0</v>
      </c>
      <c r="AE62" s="71"/>
      <c r="AF62" s="71"/>
      <c r="AG62" s="8"/>
      <c r="AH62" s="8"/>
      <c r="AI62" s="15"/>
      <c r="AJ62" s="15"/>
      <c r="AK62" s="15"/>
      <c r="AL62" s="15"/>
      <c r="AM62" s="86">
        <f t="shared" si="15"/>
        <v>0</v>
      </c>
      <c r="AN62" s="71">
        <f t="shared" si="14"/>
        <v>0</v>
      </c>
      <c r="AO62" s="71"/>
      <c r="AP62" s="15"/>
      <c r="AQ62" s="15"/>
      <c r="AR62" s="15"/>
    </row>
    <row r="63" spans="1:44" ht="12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41"/>
      <c r="V63" s="8"/>
      <c r="W63" s="71"/>
      <c r="X63" s="71"/>
      <c r="Y63" s="71">
        <f t="shared" si="17"/>
        <v>0</v>
      </c>
      <c r="Z63" s="71">
        <f t="shared" si="18"/>
        <v>0</v>
      </c>
      <c r="AA63" s="71">
        <f t="shared" si="16"/>
        <v>-0.14</v>
      </c>
      <c r="AB63" s="71"/>
      <c r="AC63" s="71">
        <f t="shared" si="12"/>
        <v>0</v>
      </c>
      <c r="AD63" s="71">
        <f t="shared" si="9"/>
        <v>0</v>
      </c>
      <c r="AE63" s="71"/>
      <c r="AF63" s="71"/>
      <c r="AG63" s="8"/>
      <c r="AH63" s="8"/>
      <c r="AI63" s="15"/>
      <c r="AJ63" s="15"/>
      <c r="AK63" s="15"/>
      <c r="AL63" s="15"/>
      <c r="AM63" s="86">
        <f t="shared" si="15"/>
        <v>0</v>
      </c>
      <c r="AN63" s="71">
        <f t="shared" si="14"/>
        <v>0</v>
      </c>
      <c r="AO63" s="71"/>
      <c r="AP63" s="15"/>
      <c r="AQ63" s="15"/>
      <c r="AR63" s="15"/>
    </row>
    <row r="64" spans="1:44" ht="12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41"/>
      <c r="V64" s="8"/>
      <c r="W64" s="71"/>
      <c r="X64" s="71"/>
      <c r="Y64" s="71">
        <f t="shared" si="17"/>
        <v>0</v>
      </c>
      <c r="Z64" s="71">
        <f t="shared" si="18"/>
        <v>0</v>
      </c>
      <c r="AA64" s="71">
        <f t="shared" si="16"/>
        <v>-0.16</v>
      </c>
      <c r="AB64" s="71"/>
      <c r="AC64" s="71">
        <f t="shared" si="12"/>
        <v>0</v>
      </c>
      <c r="AD64" s="71">
        <f t="shared" si="9"/>
        <v>0</v>
      </c>
      <c r="AE64" s="71"/>
      <c r="AF64" s="71"/>
      <c r="AG64" s="8"/>
      <c r="AH64" s="8"/>
      <c r="AI64" s="15"/>
      <c r="AJ64" s="15"/>
      <c r="AK64" s="15"/>
      <c r="AL64" s="15"/>
      <c r="AM64" s="86">
        <f t="shared" si="15"/>
        <v>0</v>
      </c>
      <c r="AN64" s="71">
        <f t="shared" si="14"/>
        <v>0</v>
      </c>
      <c r="AO64" s="71"/>
      <c r="AP64" s="15"/>
      <c r="AQ64" s="15"/>
      <c r="AR64" s="15"/>
    </row>
    <row r="65" spans="1:44" ht="12.75">
      <c r="A65" s="71"/>
      <c r="B65" s="71">
        <v>1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41"/>
      <c r="V65" s="8"/>
      <c r="W65" s="71"/>
      <c r="X65" s="71"/>
      <c r="Y65" s="71">
        <f t="shared" si="17"/>
        <v>0</v>
      </c>
      <c r="Z65" s="71">
        <f t="shared" si="18"/>
        <v>0</v>
      </c>
      <c r="AA65" s="71">
        <f t="shared" si="16"/>
        <v>-0.18</v>
      </c>
      <c r="AB65" s="71"/>
      <c r="AC65" s="71">
        <f t="shared" si="12"/>
        <v>0</v>
      </c>
      <c r="AD65" s="71">
        <f t="shared" si="9"/>
        <v>0</v>
      </c>
      <c r="AE65" s="71"/>
      <c r="AF65" s="71"/>
      <c r="AG65" s="8"/>
      <c r="AH65" s="8"/>
      <c r="AI65" s="15"/>
      <c r="AJ65" s="15"/>
      <c r="AK65" s="15"/>
      <c r="AL65" s="15"/>
      <c r="AM65" s="86">
        <f t="shared" si="15"/>
        <v>0</v>
      </c>
      <c r="AN65" s="71">
        <f t="shared" si="14"/>
        <v>0</v>
      </c>
      <c r="AO65" s="71"/>
      <c r="AP65" s="15"/>
      <c r="AQ65" s="15"/>
      <c r="AR65" s="15"/>
    </row>
    <row r="66" spans="1:44" ht="12.75">
      <c r="A66" s="71"/>
      <c r="B66" s="71">
        <v>2</v>
      </c>
      <c r="C66" s="71"/>
      <c r="D66" s="71"/>
      <c r="E66" s="71"/>
      <c r="F66" s="71"/>
      <c r="G66" s="71"/>
      <c r="H66" s="71"/>
      <c r="I66" s="71">
        <f>$O$8</f>
        <v>0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41"/>
      <c r="V66" s="8"/>
      <c r="W66" s="71"/>
      <c r="X66" s="71"/>
      <c r="Y66" s="71">
        <f t="shared" si="17"/>
        <v>0</v>
      </c>
      <c r="Z66" s="71">
        <f t="shared" si="18"/>
        <v>0</v>
      </c>
      <c r="AA66" s="71">
        <f t="shared" si="16"/>
        <v>-0.19999999999999998</v>
      </c>
      <c r="AB66" s="71"/>
      <c r="AC66" s="71">
        <f t="shared" si="12"/>
        <v>0</v>
      </c>
      <c r="AD66" s="71">
        <f t="shared" si="9"/>
        <v>0</v>
      </c>
      <c r="AE66" s="71"/>
      <c r="AF66" s="71"/>
      <c r="AG66" s="8"/>
      <c r="AH66" s="8"/>
      <c r="AI66" s="15"/>
      <c r="AJ66" s="15"/>
      <c r="AK66" s="15"/>
      <c r="AL66" s="15"/>
      <c r="AM66" s="86">
        <f t="shared" si="15"/>
        <v>0</v>
      </c>
      <c r="AN66" s="71">
        <f t="shared" si="14"/>
        <v>0</v>
      </c>
      <c r="AO66" s="71"/>
      <c r="AP66" s="15"/>
      <c r="AQ66" s="15"/>
      <c r="AR66" s="15"/>
    </row>
    <row r="67" spans="1:44" ht="12.75">
      <c r="A67" s="71"/>
      <c r="B67" s="71">
        <v>3</v>
      </c>
      <c r="C67" s="71"/>
      <c r="D67" s="71"/>
      <c r="E67" s="71"/>
      <c r="F67" s="71"/>
      <c r="G67" s="71" t="s">
        <v>53</v>
      </c>
      <c r="H67" s="71"/>
      <c r="I67" s="71">
        <f>ASIN(I66)</f>
        <v>0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41"/>
      <c r="V67" s="8"/>
      <c r="W67" s="71"/>
      <c r="X67" s="71"/>
      <c r="Y67" s="71">
        <f t="shared" si="17"/>
        <v>0</v>
      </c>
      <c r="Z67" s="71">
        <f t="shared" si="18"/>
        <v>0</v>
      </c>
      <c r="AA67" s="71">
        <f t="shared" si="16"/>
        <v>-0.21999999999999997</v>
      </c>
      <c r="AB67" s="71"/>
      <c r="AC67" s="71">
        <f t="shared" si="12"/>
        <v>0</v>
      </c>
      <c r="AD67" s="71">
        <f t="shared" si="9"/>
        <v>0</v>
      </c>
      <c r="AE67" s="71"/>
      <c r="AF67" s="71"/>
      <c r="AG67" s="8"/>
      <c r="AH67" s="8"/>
      <c r="AI67" s="15"/>
      <c r="AJ67" s="15"/>
      <c r="AK67" s="15"/>
      <c r="AL67" s="15"/>
      <c r="AM67" s="86">
        <f t="shared" si="15"/>
        <v>0</v>
      </c>
      <c r="AN67" s="71">
        <f t="shared" si="14"/>
        <v>0</v>
      </c>
      <c r="AO67" s="71"/>
      <c r="AP67" s="15"/>
      <c r="AQ67" s="15"/>
      <c r="AR67" s="15"/>
    </row>
    <row r="68" spans="1:44" ht="12.75">
      <c r="A68" s="71"/>
      <c r="B68" s="71">
        <v>4</v>
      </c>
      <c r="C68" s="71"/>
      <c r="D68" s="71"/>
      <c r="E68" s="71"/>
      <c r="F68" s="71">
        <f>H68</f>
        <v>0</v>
      </c>
      <c r="G68" s="71" t="s">
        <v>45</v>
      </c>
      <c r="H68" s="71">
        <f>TRUNC(I68)</f>
        <v>0</v>
      </c>
      <c r="I68" s="71">
        <f>(I67*180)/PI()</f>
        <v>0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41"/>
      <c r="V68" s="8"/>
      <c r="W68" s="71"/>
      <c r="X68" s="71"/>
      <c r="Y68" s="71">
        <f t="shared" si="17"/>
        <v>0</v>
      </c>
      <c r="Z68" s="71">
        <f t="shared" si="18"/>
        <v>0</v>
      </c>
      <c r="AA68" s="71">
        <f t="shared" si="16"/>
        <v>-0.23999999999999996</v>
      </c>
      <c r="AB68" s="71"/>
      <c r="AC68" s="71">
        <f t="shared" si="12"/>
        <v>0</v>
      </c>
      <c r="AD68" s="71">
        <f t="shared" si="9"/>
        <v>0</v>
      </c>
      <c r="AE68" s="71"/>
      <c r="AF68" s="71"/>
      <c r="AG68" s="8"/>
      <c r="AH68" s="8"/>
      <c r="AI68" s="15"/>
      <c r="AJ68" s="15"/>
      <c r="AK68" s="15"/>
      <c r="AL68" s="15"/>
      <c r="AM68" s="86">
        <f t="shared" si="15"/>
        <v>0</v>
      </c>
      <c r="AN68" s="71">
        <f t="shared" si="14"/>
        <v>0</v>
      </c>
      <c r="AO68" s="71"/>
      <c r="AP68" s="15"/>
      <c r="AQ68" s="15"/>
      <c r="AR68" s="15"/>
    </row>
    <row r="69" spans="1:44" ht="12.75">
      <c r="A69" s="71"/>
      <c r="B69" s="71">
        <v>5</v>
      </c>
      <c r="C69" s="71"/>
      <c r="D69" s="71"/>
      <c r="E69" s="71"/>
      <c r="F69" s="71">
        <f>ABS(H69)</f>
        <v>0</v>
      </c>
      <c r="G69" s="71" t="s">
        <v>54</v>
      </c>
      <c r="H69" s="71">
        <f>TRUNC(I69)</f>
        <v>0</v>
      </c>
      <c r="I69" s="71">
        <f>(I68-TRUNC(I68))*60</f>
        <v>0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41"/>
      <c r="V69" s="8"/>
      <c r="W69" s="71"/>
      <c r="X69" s="71"/>
      <c r="Y69" s="71">
        <f t="shared" si="17"/>
        <v>0</v>
      </c>
      <c r="Z69" s="71">
        <f t="shared" si="18"/>
        <v>0</v>
      </c>
      <c r="AA69" s="71">
        <f t="shared" si="16"/>
        <v>-0.25999999999999995</v>
      </c>
      <c r="AB69" s="71"/>
      <c r="AC69" s="71">
        <f t="shared" si="12"/>
        <v>0</v>
      </c>
      <c r="AD69" s="71">
        <f t="shared" si="9"/>
        <v>0</v>
      </c>
      <c r="AE69" s="71"/>
      <c r="AF69" s="71"/>
      <c r="AG69" s="8"/>
      <c r="AH69" s="8"/>
      <c r="AI69" s="15"/>
      <c r="AJ69" s="15"/>
      <c r="AK69" s="15"/>
      <c r="AL69" s="15"/>
      <c r="AM69" s="86">
        <f t="shared" si="15"/>
        <v>0</v>
      </c>
      <c r="AN69" s="71">
        <f t="shared" si="14"/>
        <v>0</v>
      </c>
      <c r="AO69" s="71"/>
      <c r="AP69" s="15"/>
      <c r="AQ69" s="15"/>
      <c r="AR69" s="15"/>
    </row>
    <row r="70" spans="1:44" ht="12.75">
      <c r="A70" s="71"/>
      <c r="B70" s="71">
        <v>6</v>
      </c>
      <c r="C70" s="71"/>
      <c r="D70" s="71"/>
      <c r="E70" s="71"/>
      <c r="F70" s="71">
        <f>ABS(H70)</f>
        <v>0</v>
      </c>
      <c r="G70" s="71" t="s">
        <v>55</v>
      </c>
      <c r="H70" s="71">
        <f>TRUNC(I70)</f>
        <v>0</v>
      </c>
      <c r="I70" s="71">
        <f>(I69-TRUNC(I69))*60</f>
        <v>0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41"/>
      <c r="V70" s="8"/>
      <c r="W70" s="71"/>
      <c r="X70" s="71"/>
      <c r="Y70" s="71">
        <f t="shared" si="17"/>
        <v>0</v>
      </c>
      <c r="Z70" s="71">
        <f t="shared" si="18"/>
        <v>0</v>
      </c>
      <c r="AA70" s="71">
        <f t="shared" si="16"/>
        <v>-0.27999999999999997</v>
      </c>
      <c r="AB70" s="71"/>
      <c r="AC70" s="71">
        <f t="shared" si="12"/>
        <v>0</v>
      </c>
      <c r="AD70" s="71">
        <f t="shared" si="9"/>
        <v>0</v>
      </c>
      <c r="AE70" s="71"/>
      <c r="AF70" s="71"/>
      <c r="AG70" s="8"/>
      <c r="AH70" s="8"/>
      <c r="AI70" s="15"/>
      <c r="AJ70" s="15"/>
      <c r="AK70" s="15"/>
      <c r="AL70" s="15"/>
      <c r="AM70" s="86">
        <f t="shared" si="15"/>
        <v>0</v>
      </c>
      <c r="AN70" s="71">
        <f t="shared" si="14"/>
        <v>0</v>
      </c>
      <c r="AO70" s="71"/>
      <c r="AP70" s="15"/>
      <c r="AQ70" s="15"/>
      <c r="AR70" s="15"/>
    </row>
    <row r="71" spans="1:44" ht="12.75">
      <c r="A71" s="71"/>
      <c r="B71" s="71">
        <v>7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41"/>
      <c r="V71" s="8"/>
      <c r="W71" s="71"/>
      <c r="X71" s="71"/>
      <c r="Y71" s="71">
        <f t="shared" si="17"/>
        <v>0</v>
      </c>
      <c r="Z71" s="71">
        <f t="shared" si="18"/>
        <v>0</v>
      </c>
      <c r="AA71" s="71">
        <f t="shared" si="16"/>
        <v>-0.3</v>
      </c>
      <c r="AB71" s="71"/>
      <c r="AC71" s="71">
        <f t="shared" si="12"/>
        <v>0</v>
      </c>
      <c r="AD71" s="71">
        <f aca="true" t="shared" si="19" ref="AD71:AD102">IF(AND($C$65=TRUE,$C$66=TRUE,$C$67=TRUE,$C$68=TRUE),IF($O$8&gt;0,0,-((0.3^2-AC71^2)^(1/2))),0)</f>
        <v>0</v>
      </c>
      <c r="AE71" s="71"/>
      <c r="AF71" s="71"/>
      <c r="AG71" s="8"/>
      <c r="AH71" s="8"/>
      <c r="AI71" s="15"/>
      <c r="AJ71" s="15"/>
      <c r="AK71" s="15"/>
      <c r="AL71" s="15"/>
      <c r="AM71" s="86">
        <f t="shared" si="15"/>
        <v>0</v>
      </c>
      <c r="AN71" s="71">
        <f t="shared" si="14"/>
        <v>0</v>
      </c>
      <c r="AO71" s="71"/>
      <c r="AP71" s="15"/>
      <c r="AQ71" s="15"/>
      <c r="AR71" s="15"/>
    </row>
    <row r="72" spans="1:44" ht="12.75">
      <c r="A72" s="71"/>
      <c r="B72" s="71"/>
      <c r="C72" s="71"/>
      <c r="D72" s="71"/>
      <c r="E72" s="71"/>
      <c r="F72" s="71"/>
      <c r="G72" s="71" t="s">
        <v>53</v>
      </c>
      <c r="H72" s="71"/>
      <c r="I72" s="71">
        <f>PI()-ASIN(O8)</f>
        <v>3.141592653589793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41"/>
      <c r="V72" s="8"/>
      <c r="W72" s="71"/>
      <c r="X72" s="71"/>
      <c r="Y72" s="71">
        <f t="shared" si="17"/>
        <v>0</v>
      </c>
      <c r="Z72" s="71">
        <f t="shared" si="18"/>
        <v>0</v>
      </c>
      <c r="AA72" s="71">
        <f t="shared" si="16"/>
        <v>-0.3</v>
      </c>
      <c r="AB72" s="71"/>
      <c r="AC72" s="71">
        <f aca="true" t="shared" si="20" ref="AC72:AC103">IF(AND($C$65=TRUE,$C$66=TRUE,$C$67=TRUE,$C$68=TRUE),IF($O$8&gt;0,0,IF(AC71&lt;-((0.3^2*(1-$O$8^2))^(1/2)),AC71+0.002,AC71)),0)</f>
        <v>0</v>
      </c>
      <c r="AD72" s="71">
        <f t="shared" si="19"/>
        <v>0</v>
      </c>
      <c r="AE72" s="71"/>
      <c r="AF72" s="71"/>
      <c r="AG72" s="8"/>
      <c r="AH72" s="8"/>
      <c r="AI72" s="15"/>
      <c r="AJ72" s="15"/>
      <c r="AK72" s="15"/>
      <c r="AL72" s="15"/>
      <c r="AM72" s="86">
        <f t="shared" si="15"/>
        <v>0</v>
      </c>
      <c r="AN72" s="71">
        <f t="shared" si="14"/>
        <v>0</v>
      </c>
      <c r="AO72" s="71"/>
      <c r="AP72" s="15"/>
      <c r="AQ72" s="15"/>
      <c r="AR72" s="15"/>
    </row>
    <row r="73" spans="1:44" ht="12.75">
      <c r="A73" s="71"/>
      <c r="B73" s="71"/>
      <c r="C73" s="71"/>
      <c r="D73" s="71"/>
      <c r="E73" s="71"/>
      <c r="F73" s="71">
        <f>H73</f>
        <v>180</v>
      </c>
      <c r="G73" s="71" t="s">
        <v>45</v>
      </c>
      <c r="H73" s="71">
        <f>TRUNC(I73)</f>
        <v>180</v>
      </c>
      <c r="I73" s="71">
        <f>(I72*180)/PI()</f>
        <v>180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41"/>
      <c r="V73" s="8"/>
      <c r="W73" s="71"/>
      <c r="X73" s="71"/>
      <c r="Y73" s="71">
        <f t="shared" si="17"/>
        <v>0</v>
      </c>
      <c r="Z73" s="71">
        <f t="shared" si="18"/>
        <v>0</v>
      </c>
      <c r="AA73" s="71">
        <f t="shared" si="16"/>
        <v>-0.3</v>
      </c>
      <c r="AB73" s="71"/>
      <c r="AC73" s="71">
        <f t="shared" si="20"/>
        <v>0</v>
      </c>
      <c r="AD73" s="71">
        <f t="shared" si="19"/>
        <v>0</v>
      </c>
      <c r="AE73" s="71"/>
      <c r="AF73" s="71"/>
      <c r="AG73" s="8"/>
      <c r="AH73" s="8"/>
      <c r="AI73" s="15"/>
      <c r="AJ73" s="15"/>
      <c r="AK73" s="15"/>
      <c r="AL73" s="15"/>
      <c r="AM73" s="86">
        <f t="shared" si="15"/>
        <v>0</v>
      </c>
      <c r="AN73" s="71">
        <f t="shared" si="14"/>
        <v>0</v>
      </c>
      <c r="AO73" s="71"/>
      <c r="AP73" s="15"/>
      <c r="AQ73" s="15"/>
      <c r="AR73" s="15"/>
    </row>
    <row r="74" spans="1:55" ht="12.75">
      <c r="A74" s="71"/>
      <c r="B74" s="71"/>
      <c r="C74" s="71"/>
      <c r="D74" s="71"/>
      <c r="E74" s="71"/>
      <c r="F74" s="71">
        <f>ABS(H74)</f>
        <v>0</v>
      </c>
      <c r="G74" s="71" t="s">
        <v>54</v>
      </c>
      <c r="H74" s="71">
        <f>TRUNC(I74)</f>
        <v>0</v>
      </c>
      <c r="I74" s="71">
        <f>(I73-TRUNC(I73))*60</f>
        <v>0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41"/>
      <c r="V74" s="8"/>
      <c r="W74" s="71"/>
      <c r="X74" s="71"/>
      <c r="Y74" s="71">
        <f t="shared" si="17"/>
        <v>0</v>
      </c>
      <c r="Z74" s="71">
        <f t="shared" si="18"/>
        <v>0</v>
      </c>
      <c r="AA74" s="71">
        <f t="shared" si="16"/>
        <v>-0.3</v>
      </c>
      <c r="AB74" s="71"/>
      <c r="AC74" s="71">
        <f t="shared" si="20"/>
        <v>0</v>
      </c>
      <c r="AD74" s="71">
        <f t="shared" si="19"/>
        <v>0</v>
      </c>
      <c r="AE74" s="71"/>
      <c r="AF74" s="71"/>
      <c r="AG74" s="8"/>
      <c r="AH74" s="8"/>
      <c r="AI74" s="15"/>
      <c r="AJ74" s="15"/>
      <c r="AK74" s="15"/>
      <c r="AL74" s="15"/>
      <c r="AM74" s="86">
        <f t="shared" si="15"/>
        <v>0</v>
      </c>
      <c r="AN74" s="71">
        <f t="shared" si="14"/>
        <v>0</v>
      </c>
      <c r="AO74" s="71"/>
      <c r="AP74" s="15"/>
      <c r="AQ74" s="15"/>
      <c r="AR74" s="15"/>
      <c r="AS74" s="7"/>
      <c r="AT74" s="7"/>
      <c r="AU74" s="7"/>
      <c r="AV74" s="7"/>
      <c r="AW74" s="7"/>
      <c r="AX74" s="7"/>
      <c r="AY74" s="7"/>
      <c r="AZ74" s="8"/>
      <c r="BA74" s="15"/>
      <c r="BB74" s="15"/>
      <c r="BC74" s="15">
        <f>IF(AND($C$65=TRUE,$C$66=TRUE,$C$67=TRUE,$C$68=TRUE),IF(AND($O$8&gt;0,Y20&gt;-((0.3^2*(1-$O$8^2))^(1/2))),Y20-0.02,Y20),0)</f>
        <v>0</v>
      </c>
    </row>
    <row r="75" spans="1:55" ht="12.75">
      <c r="A75" s="71"/>
      <c r="B75" s="71"/>
      <c r="C75" s="71"/>
      <c r="D75" s="71"/>
      <c r="E75" s="71"/>
      <c r="F75" s="71">
        <f>ABS(H75)</f>
        <v>0</v>
      </c>
      <c r="G75" s="71" t="s">
        <v>55</v>
      </c>
      <c r="H75" s="71">
        <f>TRUNC(I75)</f>
        <v>0</v>
      </c>
      <c r="I75" s="71">
        <f>(I74-TRUNC(I74))*60</f>
        <v>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V75" s="8"/>
      <c r="W75" s="71"/>
      <c r="X75" s="71"/>
      <c r="Y75" s="71">
        <f t="shared" si="17"/>
        <v>0</v>
      </c>
      <c r="Z75" s="71">
        <f t="shared" si="18"/>
        <v>0</v>
      </c>
      <c r="AA75" s="71">
        <f t="shared" si="16"/>
        <v>-0.3</v>
      </c>
      <c r="AB75" s="71"/>
      <c r="AC75" s="71">
        <f t="shared" si="20"/>
        <v>0</v>
      </c>
      <c r="AD75" s="71">
        <f t="shared" si="19"/>
        <v>0</v>
      </c>
      <c r="AE75" s="71"/>
      <c r="AF75" s="71"/>
      <c r="AG75" s="8"/>
      <c r="AH75" s="8"/>
      <c r="AI75" s="15"/>
      <c r="AJ75" s="15"/>
      <c r="AK75" s="15"/>
      <c r="AL75" s="15"/>
      <c r="AM75" s="86">
        <f t="shared" si="15"/>
        <v>0</v>
      </c>
      <c r="AN75" s="71">
        <f aca="true" t="shared" si="21" ref="AN75:AN106">IF(AND($C$65=TRUE,$C$66=TRUE,$C$67=TRUE,$C$68=TRUE,$C$69=TRUE),IF($O$8&lt;0,-((0.45^2-AM75^2)^(1/2)),(0.45^2-AM75^2)^(1/2)),0)</f>
        <v>0</v>
      </c>
      <c r="AO75" s="71"/>
      <c r="AP75" s="15"/>
      <c r="AQ75" s="15"/>
      <c r="AR75" s="15"/>
      <c r="AS75" s="10"/>
      <c r="AT75" s="10"/>
      <c r="AU75" s="10"/>
      <c r="AV75" s="10"/>
      <c r="AW75" s="10"/>
      <c r="AX75" s="10"/>
      <c r="AY75" s="10"/>
      <c r="AZ75" s="15"/>
      <c r="BA75" s="15"/>
      <c r="BB75" s="15"/>
      <c r="BC75" s="15">
        <f aca="true" t="shared" si="22" ref="BC75:BC106">IF(AND($C$65=TRUE,$C$66=TRUE,$C$67=TRUE,$C$68=TRUE),IF(AND($O$8&gt;0,BC74&gt;-((0.3^2*(1-$O$8^2))^(1/2))),BC74-0.02,BC74),0)</f>
        <v>0</v>
      </c>
    </row>
    <row r="76" spans="1:55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V76" s="8"/>
      <c r="W76" s="71"/>
      <c r="X76" s="71"/>
      <c r="Y76" s="71">
        <f t="shared" si="17"/>
        <v>0</v>
      </c>
      <c r="Z76" s="71">
        <f t="shared" si="18"/>
        <v>0</v>
      </c>
      <c r="AA76" s="71">
        <f t="shared" si="16"/>
        <v>-0.3</v>
      </c>
      <c r="AB76" s="71"/>
      <c r="AC76" s="71">
        <f t="shared" si="20"/>
        <v>0</v>
      </c>
      <c r="AD76" s="71">
        <f t="shared" si="19"/>
        <v>0</v>
      </c>
      <c r="AE76" s="71"/>
      <c r="AF76" s="71"/>
      <c r="AG76" s="8"/>
      <c r="AH76" s="8"/>
      <c r="AI76" s="15"/>
      <c r="AJ76" s="15"/>
      <c r="AK76" s="15"/>
      <c r="AL76" s="15"/>
      <c r="AM76" s="86">
        <f aca="true" t="shared" si="23" ref="AM76:AM107">IF(AND($C$65=TRUE,$C$66=TRUE,$C$67=TRUE,$C$68=TRUE,$C$69=TRUE),IF(AM75&gt;((0.45^2*(1-$O$8^2))^(1/2)),AM75-0.005,AM75),0)</f>
        <v>0</v>
      </c>
      <c r="AN76" s="71">
        <f t="shared" si="21"/>
        <v>0</v>
      </c>
      <c r="AO76" s="71"/>
      <c r="AP76" s="15"/>
      <c r="AQ76" s="15"/>
      <c r="AR76" s="15"/>
      <c r="AS76" s="10" t="s">
        <v>47</v>
      </c>
      <c r="AT76" s="10"/>
      <c r="AU76" s="10"/>
      <c r="AV76" s="10" t="s">
        <v>49</v>
      </c>
      <c r="AW76" s="10" t="s">
        <v>50</v>
      </c>
      <c r="AX76" s="10"/>
      <c r="AY76" s="10"/>
      <c r="AZ76" s="15" t="s">
        <v>46</v>
      </c>
      <c r="BA76" s="15"/>
      <c r="BB76" s="15" t="s">
        <v>52</v>
      </c>
      <c r="BC76" s="15">
        <f t="shared" si="22"/>
        <v>0</v>
      </c>
    </row>
    <row r="77" spans="1:55" ht="12.75">
      <c r="A77" s="71"/>
      <c r="B77" s="71"/>
      <c r="C77" s="71"/>
      <c r="D77" s="71"/>
      <c r="E77" s="71"/>
      <c r="F77" s="71"/>
      <c r="G77" s="71">
        <f>DEGREES(ASIN(O8))</f>
        <v>0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V77" s="8"/>
      <c r="W77" s="71"/>
      <c r="X77" s="71"/>
      <c r="Y77" s="71">
        <f t="shared" si="17"/>
        <v>0</v>
      </c>
      <c r="Z77" s="71">
        <f t="shared" si="18"/>
        <v>0</v>
      </c>
      <c r="AA77" s="71" t="e">
        <f>IF(#REF!&gt;0,0,IF(AA76=-0.3,AA76,AA76-0.02))</f>
        <v>#REF!</v>
      </c>
      <c r="AB77" s="71"/>
      <c r="AC77" s="71">
        <f t="shared" si="20"/>
        <v>0</v>
      </c>
      <c r="AD77" s="71">
        <f t="shared" si="19"/>
        <v>0</v>
      </c>
      <c r="AE77" s="71"/>
      <c r="AF77" s="71"/>
      <c r="AG77" s="8"/>
      <c r="AH77" s="8"/>
      <c r="AI77" s="15"/>
      <c r="AJ77" s="15"/>
      <c r="AK77" s="15"/>
      <c r="AL77" s="15"/>
      <c r="AM77" s="86">
        <f t="shared" si="23"/>
        <v>0</v>
      </c>
      <c r="AN77" s="71">
        <f t="shared" si="21"/>
        <v>0</v>
      </c>
      <c r="AO77" s="71"/>
      <c r="AP77" s="15"/>
      <c r="AQ77" s="15"/>
      <c r="AR77" s="15"/>
      <c r="AS77" s="10">
        <f>IF(C65=TRUE,-1.2,0)</f>
        <v>0</v>
      </c>
      <c r="AT77" s="10">
        <f aca="true" t="shared" si="24" ref="AT77:AT100">IF($C$65=TRUE,$O$8,0)</f>
        <v>0</v>
      </c>
      <c r="AU77" s="10">
        <v>0</v>
      </c>
      <c r="AV77" s="10">
        <f aca="true" t="shared" si="25" ref="AV77:AV88">IF(AND($C$65=TRUE,$C$66=TRUE,$C$67=TRUE),$O$8/((1-($O$8)^2))^(1/2)*AU77,0)</f>
        <v>0</v>
      </c>
      <c r="AW77" s="10">
        <v>0</v>
      </c>
      <c r="AX77" s="10">
        <f>-AV77</f>
        <v>0</v>
      </c>
      <c r="AY77" s="10"/>
      <c r="AZ77" s="15">
        <f>IF(AND($C$65=TRUE,$C$66=TRUE),COS(RADIANS(G77)),0)</f>
        <v>0</v>
      </c>
      <c r="BA77" s="15">
        <v>0</v>
      </c>
      <c r="BB77" s="15">
        <f>IF(AND($C$65=TRUE,$C$66=TRUE),COS(RADIANS(G78)),0)</f>
        <v>0</v>
      </c>
      <c r="BC77" s="15">
        <f t="shared" si="22"/>
        <v>0</v>
      </c>
    </row>
    <row r="78" spans="1:55" ht="12.75">
      <c r="A78" s="71"/>
      <c r="B78" s="71"/>
      <c r="C78" s="71"/>
      <c r="D78" s="71"/>
      <c r="E78" s="71"/>
      <c r="F78" s="71"/>
      <c r="G78" s="71">
        <f>180-G77</f>
        <v>180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V78" s="8"/>
      <c r="W78" s="71"/>
      <c r="X78" s="71"/>
      <c r="Y78" s="71">
        <f t="shared" si="17"/>
        <v>0</v>
      </c>
      <c r="Z78" s="71">
        <f t="shared" si="18"/>
        <v>0</v>
      </c>
      <c r="AA78" s="71" t="e">
        <f>IF(#REF!&gt;0,0,IF(AA77=-0.3,AA77,AA77-0.02))</f>
        <v>#REF!</v>
      </c>
      <c r="AB78" s="71"/>
      <c r="AC78" s="71">
        <f t="shared" si="20"/>
        <v>0</v>
      </c>
      <c r="AD78" s="71">
        <f t="shared" si="19"/>
        <v>0</v>
      </c>
      <c r="AE78" s="71"/>
      <c r="AF78" s="71"/>
      <c r="AG78" s="8"/>
      <c r="AH78" s="8"/>
      <c r="AI78" s="15"/>
      <c r="AJ78" s="15"/>
      <c r="AK78" s="15"/>
      <c r="AL78" s="15"/>
      <c r="AM78" s="86">
        <f t="shared" si="23"/>
        <v>0</v>
      </c>
      <c r="AN78" s="71">
        <f t="shared" si="21"/>
        <v>0</v>
      </c>
      <c r="AO78" s="71"/>
      <c r="AP78" s="15"/>
      <c r="AQ78" s="15"/>
      <c r="AR78" s="15"/>
      <c r="AS78" s="10">
        <f aca="true" t="shared" si="26" ref="AS78:AS100">IF($C$65=TRUE,AS77+0.1,0)</f>
        <v>0</v>
      </c>
      <c r="AT78" s="10">
        <f t="shared" si="24"/>
        <v>0</v>
      </c>
      <c r="AU78" s="10">
        <f aca="true" t="shared" si="27" ref="AU78:AU88">AU77+0.1</f>
        <v>0.1</v>
      </c>
      <c r="AV78" s="10">
        <f t="shared" si="25"/>
        <v>0</v>
      </c>
      <c r="AW78" s="10">
        <f aca="true" t="shared" si="28" ref="AW78:AW88">IF(AND($C$65=TRUE,$C$66=TRUE,$C$67=TRUE),AW77-0.1,0)</f>
        <v>0</v>
      </c>
      <c r="AX78" s="10">
        <f aca="true" t="shared" si="29" ref="AX78:AX88">IF(AND($C$65=TRUE,$C$66=TRUE,$C$67=TRUE),-($O$8/((1-($O$8)^2))^(1/2))*AW78,0)</f>
        <v>0</v>
      </c>
      <c r="AY78" s="10"/>
      <c r="AZ78" s="15">
        <f>AZ77</f>
        <v>0</v>
      </c>
      <c r="BA78" s="15">
        <f>IF(AND($C$65=TRUE,$C$66=TRUE),O8,0)</f>
        <v>0</v>
      </c>
      <c r="BB78" s="15">
        <f>BB77</f>
        <v>0</v>
      </c>
      <c r="BC78" s="15">
        <f t="shared" si="22"/>
        <v>0</v>
      </c>
    </row>
    <row r="79" spans="1:55" ht="12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V79" s="8"/>
      <c r="W79" s="71"/>
      <c r="X79" s="71"/>
      <c r="Y79" s="71">
        <f t="shared" si="17"/>
        <v>0</v>
      </c>
      <c r="Z79" s="71">
        <f t="shared" si="18"/>
        <v>0</v>
      </c>
      <c r="AA79" s="71" t="e">
        <f>IF(#REF!&gt;0,0,IF(AA78=-0.3,AA78,AA78-0.02))</f>
        <v>#REF!</v>
      </c>
      <c r="AB79" s="71"/>
      <c r="AC79" s="71">
        <f t="shared" si="20"/>
        <v>0</v>
      </c>
      <c r="AD79" s="71">
        <f t="shared" si="19"/>
        <v>0</v>
      </c>
      <c r="AE79" s="71"/>
      <c r="AF79" s="71"/>
      <c r="AG79" s="8"/>
      <c r="AH79" s="8"/>
      <c r="AI79" s="15"/>
      <c r="AJ79" s="15"/>
      <c r="AK79" s="15"/>
      <c r="AL79" s="15"/>
      <c r="AM79" s="86">
        <f t="shared" si="23"/>
        <v>0</v>
      </c>
      <c r="AN79" s="71">
        <f t="shared" si="21"/>
        <v>0</v>
      </c>
      <c r="AO79" s="71"/>
      <c r="AP79" s="15"/>
      <c r="AQ79" s="15"/>
      <c r="AR79" s="15"/>
      <c r="AS79" s="10">
        <f t="shared" si="26"/>
        <v>0</v>
      </c>
      <c r="AT79" s="10">
        <f t="shared" si="24"/>
        <v>0</v>
      </c>
      <c r="AU79" s="10">
        <f t="shared" si="27"/>
        <v>0.2</v>
      </c>
      <c r="AV79" s="10">
        <f t="shared" si="25"/>
        <v>0</v>
      </c>
      <c r="AW79" s="10">
        <f t="shared" si="28"/>
        <v>0</v>
      </c>
      <c r="AX79" s="10">
        <f t="shared" si="29"/>
        <v>0</v>
      </c>
      <c r="AY79" s="10"/>
      <c r="AZ79" s="15"/>
      <c r="BA79" s="15"/>
      <c r="BB79" s="15"/>
      <c r="BC79" s="15">
        <f t="shared" si="22"/>
        <v>0</v>
      </c>
    </row>
    <row r="80" spans="1:55" ht="12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V80" s="8"/>
      <c r="W80" s="71"/>
      <c r="X80" s="71"/>
      <c r="Y80" s="71">
        <f t="shared" si="17"/>
        <v>0</v>
      </c>
      <c r="Z80" s="71">
        <f t="shared" si="18"/>
        <v>0</v>
      </c>
      <c r="AA80" s="71" t="e">
        <f>IF(#REF!&gt;0,0,IF(AA79=-0.3,0,AA79-0.02))</f>
        <v>#REF!</v>
      </c>
      <c r="AB80" s="71"/>
      <c r="AC80" s="71">
        <f t="shared" si="20"/>
        <v>0</v>
      </c>
      <c r="AD80" s="71">
        <f t="shared" si="19"/>
        <v>0</v>
      </c>
      <c r="AE80" s="71"/>
      <c r="AF80" s="71"/>
      <c r="AG80" s="8"/>
      <c r="AH80" s="8"/>
      <c r="AI80" s="15"/>
      <c r="AJ80" s="15"/>
      <c r="AK80" s="15"/>
      <c r="AL80" s="15"/>
      <c r="AM80" s="86">
        <f t="shared" si="23"/>
        <v>0</v>
      </c>
      <c r="AN80" s="71">
        <f t="shared" si="21"/>
        <v>0</v>
      </c>
      <c r="AO80" s="71"/>
      <c r="AP80" s="15"/>
      <c r="AQ80" s="15"/>
      <c r="AR80" s="15"/>
      <c r="AS80" s="10">
        <f t="shared" si="26"/>
        <v>0</v>
      </c>
      <c r="AT80" s="10">
        <f t="shared" si="24"/>
        <v>0</v>
      </c>
      <c r="AU80" s="10">
        <f t="shared" si="27"/>
        <v>0.30000000000000004</v>
      </c>
      <c r="AV80" s="10">
        <f t="shared" si="25"/>
        <v>0</v>
      </c>
      <c r="AW80" s="10">
        <f t="shared" si="28"/>
        <v>0</v>
      </c>
      <c r="AX80" s="10">
        <f t="shared" si="29"/>
        <v>0</v>
      </c>
      <c r="AY80" s="10"/>
      <c r="AZ80" s="15"/>
      <c r="BA80" s="15"/>
      <c r="BB80" s="15"/>
      <c r="BC80" s="15">
        <f t="shared" si="22"/>
        <v>0</v>
      </c>
    </row>
    <row r="81" spans="1:55" ht="12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V81" s="8"/>
      <c r="W81" s="71"/>
      <c r="X81" s="71"/>
      <c r="Y81" s="71"/>
      <c r="Z81" s="71"/>
      <c r="AA81" s="71"/>
      <c r="AB81" s="71"/>
      <c r="AC81" s="71">
        <f t="shared" si="20"/>
        <v>0</v>
      </c>
      <c r="AD81" s="71">
        <f t="shared" si="19"/>
        <v>0</v>
      </c>
      <c r="AE81" s="71"/>
      <c r="AF81" s="71"/>
      <c r="AG81" s="8"/>
      <c r="AH81" s="8"/>
      <c r="AI81" s="15"/>
      <c r="AJ81" s="15"/>
      <c r="AK81" s="15"/>
      <c r="AL81" s="15"/>
      <c r="AM81" s="86">
        <f t="shared" si="23"/>
        <v>0</v>
      </c>
      <c r="AN81" s="71">
        <f t="shared" si="21"/>
        <v>0</v>
      </c>
      <c r="AO81" s="71"/>
      <c r="AP81" s="15"/>
      <c r="AQ81" s="15"/>
      <c r="AR81" s="15"/>
      <c r="AS81" s="10">
        <f t="shared" si="26"/>
        <v>0</v>
      </c>
      <c r="AT81" s="10">
        <f t="shared" si="24"/>
        <v>0</v>
      </c>
      <c r="AU81" s="10">
        <f t="shared" si="27"/>
        <v>0.4</v>
      </c>
      <c r="AV81" s="10">
        <f t="shared" si="25"/>
        <v>0</v>
      </c>
      <c r="AW81" s="10">
        <f t="shared" si="28"/>
        <v>0</v>
      </c>
      <c r="AX81" s="10">
        <f t="shared" si="29"/>
        <v>0</v>
      </c>
      <c r="AY81" s="10"/>
      <c r="AZ81" s="15"/>
      <c r="BA81" s="15"/>
      <c r="BB81" s="15"/>
      <c r="BC81" s="15">
        <f t="shared" si="22"/>
        <v>0</v>
      </c>
    </row>
    <row r="82" spans="1:55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V82" s="8"/>
      <c r="W82" s="71"/>
      <c r="X82" s="71"/>
      <c r="Y82" s="71"/>
      <c r="Z82" s="71"/>
      <c r="AA82" s="71"/>
      <c r="AB82" s="71"/>
      <c r="AC82" s="71">
        <f t="shared" si="20"/>
        <v>0</v>
      </c>
      <c r="AD82" s="71">
        <f t="shared" si="19"/>
        <v>0</v>
      </c>
      <c r="AE82" s="71"/>
      <c r="AF82" s="71"/>
      <c r="AG82" s="8"/>
      <c r="AH82" s="8"/>
      <c r="AI82" s="15"/>
      <c r="AJ82" s="15"/>
      <c r="AK82" s="15"/>
      <c r="AL82" s="15"/>
      <c r="AM82" s="86">
        <f t="shared" si="23"/>
        <v>0</v>
      </c>
      <c r="AN82" s="71">
        <f t="shared" si="21"/>
        <v>0</v>
      </c>
      <c r="AO82" s="71"/>
      <c r="AP82" s="15"/>
      <c r="AQ82" s="15"/>
      <c r="AR82" s="15"/>
      <c r="AS82" s="10">
        <f t="shared" si="26"/>
        <v>0</v>
      </c>
      <c r="AT82" s="10">
        <f t="shared" si="24"/>
        <v>0</v>
      </c>
      <c r="AU82" s="10">
        <f t="shared" si="27"/>
        <v>0.5</v>
      </c>
      <c r="AV82" s="10">
        <f t="shared" si="25"/>
        <v>0</v>
      </c>
      <c r="AW82" s="10">
        <f t="shared" si="28"/>
        <v>0</v>
      </c>
      <c r="AX82" s="10">
        <f t="shared" si="29"/>
        <v>0</v>
      </c>
      <c r="AY82" s="10"/>
      <c r="AZ82" s="15"/>
      <c r="BA82" s="15"/>
      <c r="BB82" s="15"/>
      <c r="BC82" s="15">
        <f t="shared" si="22"/>
        <v>0</v>
      </c>
    </row>
    <row r="83" spans="1:55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V83" s="8"/>
      <c r="W83" s="71"/>
      <c r="X83" s="71"/>
      <c r="Y83" s="71"/>
      <c r="Z83" s="71"/>
      <c r="AA83" s="71"/>
      <c r="AB83" s="71"/>
      <c r="AC83" s="71">
        <f t="shared" si="20"/>
        <v>0</v>
      </c>
      <c r="AD83" s="71">
        <f t="shared" si="19"/>
        <v>0</v>
      </c>
      <c r="AE83" s="71"/>
      <c r="AF83" s="71"/>
      <c r="AG83" s="8"/>
      <c r="AH83" s="8"/>
      <c r="AI83" s="15"/>
      <c r="AJ83" s="15"/>
      <c r="AK83" s="15"/>
      <c r="AL83" s="15"/>
      <c r="AM83" s="86">
        <f t="shared" si="23"/>
        <v>0</v>
      </c>
      <c r="AN83" s="71">
        <f t="shared" si="21"/>
        <v>0</v>
      </c>
      <c r="AO83" s="71"/>
      <c r="AP83" s="15"/>
      <c r="AQ83" s="15"/>
      <c r="AR83" s="15"/>
      <c r="AS83" s="10">
        <f t="shared" si="26"/>
        <v>0</v>
      </c>
      <c r="AT83" s="10">
        <f t="shared" si="24"/>
        <v>0</v>
      </c>
      <c r="AU83" s="10">
        <f t="shared" si="27"/>
        <v>0.6</v>
      </c>
      <c r="AV83" s="10">
        <f t="shared" si="25"/>
        <v>0</v>
      </c>
      <c r="AW83" s="10">
        <f t="shared" si="28"/>
        <v>0</v>
      </c>
      <c r="AX83" s="10">
        <f t="shared" si="29"/>
        <v>0</v>
      </c>
      <c r="AY83" s="10"/>
      <c r="AZ83" s="15"/>
      <c r="BA83" s="15"/>
      <c r="BB83" s="15"/>
      <c r="BC83" s="15">
        <f t="shared" si="22"/>
        <v>0</v>
      </c>
    </row>
    <row r="84" spans="1:55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V84" s="8"/>
      <c r="W84" s="71"/>
      <c r="X84" s="71"/>
      <c r="Y84" s="71"/>
      <c r="Z84" s="71"/>
      <c r="AA84" s="71"/>
      <c r="AB84" s="71"/>
      <c r="AC84" s="71">
        <f t="shared" si="20"/>
        <v>0</v>
      </c>
      <c r="AD84" s="71">
        <f t="shared" si="19"/>
        <v>0</v>
      </c>
      <c r="AE84" s="71"/>
      <c r="AF84" s="71"/>
      <c r="AG84" s="8"/>
      <c r="AH84" s="8"/>
      <c r="AI84" s="15"/>
      <c r="AJ84" s="15"/>
      <c r="AK84" s="15"/>
      <c r="AL84" s="15"/>
      <c r="AM84" s="86">
        <f t="shared" si="23"/>
        <v>0</v>
      </c>
      <c r="AN84" s="71">
        <f t="shared" si="21"/>
        <v>0</v>
      </c>
      <c r="AO84" s="71"/>
      <c r="AP84" s="15"/>
      <c r="AQ84" s="15"/>
      <c r="AR84" s="15"/>
      <c r="AS84" s="10">
        <f t="shared" si="26"/>
        <v>0</v>
      </c>
      <c r="AT84" s="10">
        <f t="shared" si="24"/>
        <v>0</v>
      </c>
      <c r="AU84" s="10">
        <f t="shared" si="27"/>
        <v>0.7</v>
      </c>
      <c r="AV84" s="10">
        <f t="shared" si="25"/>
        <v>0</v>
      </c>
      <c r="AW84" s="10">
        <f t="shared" si="28"/>
        <v>0</v>
      </c>
      <c r="AX84" s="10">
        <f t="shared" si="29"/>
        <v>0</v>
      </c>
      <c r="AY84" s="10"/>
      <c r="AZ84" s="15"/>
      <c r="BA84" s="15"/>
      <c r="BB84" s="15"/>
      <c r="BC84" s="15">
        <f t="shared" si="22"/>
        <v>0</v>
      </c>
    </row>
    <row r="85" spans="1:55" ht="12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V85" s="8"/>
      <c r="W85" s="71"/>
      <c r="X85" s="71"/>
      <c r="Y85" s="71"/>
      <c r="Z85" s="71"/>
      <c r="AA85" s="71"/>
      <c r="AB85" s="71"/>
      <c r="AC85" s="71">
        <f t="shared" si="20"/>
        <v>0</v>
      </c>
      <c r="AD85" s="71">
        <f t="shared" si="19"/>
        <v>0</v>
      </c>
      <c r="AE85" s="71"/>
      <c r="AF85" s="71"/>
      <c r="AG85" s="8"/>
      <c r="AH85" s="8"/>
      <c r="AI85" s="15"/>
      <c r="AJ85" s="15"/>
      <c r="AK85" s="15"/>
      <c r="AL85" s="15"/>
      <c r="AM85" s="86">
        <f t="shared" si="23"/>
        <v>0</v>
      </c>
      <c r="AN85" s="71">
        <f t="shared" si="21"/>
        <v>0</v>
      </c>
      <c r="AO85" s="71"/>
      <c r="AP85" s="15"/>
      <c r="AQ85" s="15"/>
      <c r="AR85" s="15"/>
      <c r="AS85" s="10">
        <f t="shared" si="26"/>
        <v>0</v>
      </c>
      <c r="AT85" s="10">
        <f t="shared" si="24"/>
        <v>0</v>
      </c>
      <c r="AU85" s="10">
        <f t="shared" si="27"/>
        <v>0.7999999999999999</v>
      </c>
      <c r="AV85" s="10">
        <f t="shared" si="25"/>
        <v>0</v>
      </c>
      <c r="AW85" s="10">
        <f t="shared" si="28"/>
        <v>0</v>
      </c>
      <c r="AX85" s="10">
        <f t="shared" si="29"/>
        <v>0</v>
      </c>
      <c r="AY85" s="10"/>
      <c r="AZ85" s="15"/>
      <c r="BA85" s="15"/>
      <c r="BB85" s="15"/>
      <c r="BC85" s="15">
        <f t="shared" si="22"/>
        <v>0</v>
      </c>
    </row>
    <row r="86" spans="1:55" ht="12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V86" s="8"/>
      <c r="W86" s="71"/>
      <c r="X86" s="71"/>
      <c r="Y86" s="71"/>
      <c r="Z86" s="71"/>
      <c r="AA86" s="71"/>
      <c r="AB86" s="71"/>
      <c r="AC86" s="71">
        <f t="shared" si="20"/>
        <v>0</v>
      </c>
      <c r="AD86" s="71">
        <f t="shared" si="19"/>
        <v>0</v>
      </c>
      <c r="AE86" s="71"/>
      <c r="AF86" s="71"/>
      <c r="AG86" s="8"/>
      <c r="AH86" s="8"/>
      <c r="AI86" s="15"/>
      <c r="AJ86" s="15"/>
      <c r="AK86" s="15"/>
      <c r="AL86" s="15"/>
      <c r="AM86" s="86">
        <f t="shared" si="23"/>
        <v>0</v>
      </c>
      <c r="AN86" s="71">
        <f t="shared" si="21"/>
        <v>0</v>
      </c>
      <c r="AO86" s="71"/>
      <c r="AP86" s="15"/>
      <c r="AQ86" s="15"/>
      <c r="AR86" s="15"/>
      <c r="AS86" s="10">
        <f t="shared" si="26"/>
        <v>0</v>
      </c>
      <c r="AT86" s="10">
        <f t="shared" si="24"/>
        <v>0</v>
      </c>
      <c r="AU86" s="10">
        <f t="shared" si="27"/>
        <v>0.8999999999999999</v>
      </c>
      <c r="AV86" s="10">
        <f t="shared" si="25"/>
        <v>0</v>
      </c>
      <c r="AW86" s="10">
        <f t="shared" si="28"/>
        <v>0</v>
      </c>
      <c r="AX86" s="10">
        <f t="shared" si="29"/>
        <v>0</v>
      </c>
      <c r="AY86" s="10"/>
      <c r="AZ86" s="15"/>
      <c r="BA86" s="15"/>
      <c r="BB86" s="15"/>
      <c r="BC86" s="15">
        <f t="shared" si="22"/>
        <v>0</v>
      </c>
    </row>
    <row r="87" spans="1:55" ht="12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V87" s="8"/>
      <c r="W87" s="71"/>
      <c r="X87" s="71"/>
      <c r="Y87" s="71"/>
      <c r="Z87" s="71"/>
      <c r="AA87" s="71"/>
      <c r="AB87" s="71"/>
      <c r="AC87" s="71">
        <f t="shared" si="20"/>
        <v>0</v>
      </c>
      <c r="AD87" s="71">
        <f t="shared" si="19"/>
        <v>0</v>
      </c>
      <c r="AE87" s="71"/>
      <c r="AF87" s="71"/>
      <c r="AG87" s="8"/>
      <c r="AH87" s="8"/>
      <c r="AI87" s="15"/>
      <c r="AJ87" s="15"/>
      <c r="AK87" s="15"/>
      <c r="AL87" s="15"/>
      <c r="AM87" s="86">
        <f t="shared" si="23"/>
        <v>0</v>
      </c>
      <c r="AN87" s="71">
        <f t="shared" si="21"/>
        <v>0</v>
      </c>
      <c r="AO87" s="71"/>
      <c r="AP87" s="15"/>
      <c r="AQ87" s="15"/>
      <c r="AR87" s="15"/>
      <c r="AS87" s="10">
        <f t="shared" si="26"/>
        <v>0</v>
      </c>
      <c r="AT87" s="10">
        <f t="shared" si="24"/>
        <v>0</v>
      </c>
      <c r="AU87" s="10">
        <f t="shared" si="27"/>
        <v>0.9999999999999999</v>
      </c>
      <c r="AV87" s="10">
        <f t="shared" si="25"/>
        <v>0</v>
      </c>
      <c r="AW87" s="10">
        <f t="shared" si="28"/>
        <v>0</v>
      </c>
      <c r="AX87" s="10">
        <f t="shared" si="29"/>
        <v>0</v>
      </c>
      <c r="AY87" s="10"/>
      <c r="AZ87" s="15"/>
      <c r="BA87" s="15"/>
      <c r="BB87" s="15"/>
      <c r="BC87" s="15">
        <f t="shared" si="22"/>
        <v>0</v>
      </c>
    </row>
    <row r="88" spans="1:55" ht="12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V88" s="8"/>
      <c r="W88" s="71"/>
      <c r="X88" s="71"/>
      <c r="Y88" s="71"/>
      <c r="Z88" s="71"/>
      <c r="AA88" s="71"/>
      <c r="AB88" s="71"/>
      <c r="AC88" s="71">
        <f t="shared" si="20"/>
        <v>0</v>
      </c>
      <c r="AD88" s="71">
        <f t="shared" si="19"/>
        <v>0</v>
      </c>
      <c r="AE88" s="71"/>
      <c r="AF88" s="71"/>
      <c r="AG88" s="8"/>
      <c r="AH88" s="8"/>
      <c r="AI88" s="15"/>
      <c r="AJ88" s="15"/>
      <c r="AK88" s="15"/>
      <c r="AL88" s="15"/>
      <c r="AM88" s="86">
        <f t="shared" si="23"/>
        <v>0</v>
      </c>
      <c r="AN88" s="71">
        <f t="shared" si="21"/>
        <v>0</v>
      </c>
      <c r="AO88" s="71"/>
      <c r="AP88" s="15"/>
      <c r="AQ88" s="15"/>
      <c r="AR88" s="15"/>
      <c r="AS88" s="10">
        <f t="shared" si="26"/>
        <v>0</v>
      </c>
      <c r="AT88" s="10">
        <f t="shared" si="24"/>
        <v>0</v>
      </c>
      <c r="AU88" s="10">
        <f t="shared" si="27"/>
        <v>1.0999999999999999</v>
      </c>
      <c r="AV88" s="10">
        <f t="shared" si="25"/>
        <v>0</v>
      </c>
      <c r="AW88" s="10">
        <f t="shared" si="28"/>
        <v>0</v>
      </c>
      <c r="AX88" s="10">
        <f t="shared" si="29"/>
        <v>0</v>
      </c>
      <c r="AY88" s="10"/>
      <c r="AZ88" s="15"/>
      <c r="BA88" s="15"/>
      <c r="BB88" s="15"/>
      <c r="BC88" s="15">
        <f t="shared" si="22"/>
        <v>0</v>
      </c>
    </row>
    <row r="89" spans="1:55" ht="12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V89" s="8"/>
      <c r="W89" s="71"/>
      <c r="X89" s="71"/>
      <c r="Y89" s="71"/>
      <c r="Z89" s="71"/>
      <c r="AA89" s="71"/>
      <c r="AB89" s="71"/>
      <c r="AC89" s="71">
        <f t="shared" si="20"/>
        <v>0</v>
      </c>
      <c r="AD89" s="71">
        <f t="shared" si="19"/>
        <v>0</v>
      </c>
      <c r="AE89" s="71"/>
      <c r="AF89" s="71"/>
      <c r="AG89" s="8"/>
      <c r="AH89" s="8"/>
      <c r="AI89" s="15"/>
      <c r="AJ89" s="15"/>
      <c r="AK89" s="15"/>
      <c r="AL89" s="15"/>
      <c r="AM89" s="86">
        <f t="shared" si="23"/>
        <v>0</v>
      </c>
      <c r="AN89" s="71">
        <f t="shared" si="21"/>
        <v>0</v>
      </c>
      <c r="AO89" s="71"/>
      <c r="AP89" s="15"/>
      <c r="AQ89" s="15"/>
      <c r="AR89" s="15"/>
      <c r="AS89" s="10">
        <f t="shared" si="26"/>
        <v>0</v>
      </c>
      <c r="AT89" s="10">
        <f t="shared" si="24"/>
        <v>0</v>
      </c>
      <c r="AU89" s="10"/>
      <c r="AV89" s="10"/>
      <c r="AW89" s="10"/>
      <c r="AX89" s="10"/>
      <c r="AY89" s="10"/>
      <c r="AZ89" s="15"/>
      <c r="BA89" s="15"/>
      <c r="BB89" s="15"/>
      <c r="BC89" s="15">
        <f t="shared" si="22"/>
        <v>0</v>
      </c>
    </row>
    <row r="90" spans="1:55" ht="12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V90" s="8"/>
      <c r="W90" s="71"/>
      <c r="X90" s="71"/>
      <c r="Y90" s="71"/>
      <c r="Z90" s="71"/>
      <c r="AA90" s="71"/>
      <c r="AB90" s="71"/>
      <c r="AC90" s="71">
        <f t="shared" si="20"/>
        <v>0</v>
      </c>
      <c r="AD90" s="71">
        <f t="shared" si="19"/>
        <v>0</v>
      </c>
      <c r="AE90" s="71"/>
      <c r="AF90" s="71"/>
      <c r="AG90" s="8"/>
      <c r="AH90" s="8"/>
      <c r="AI90" s="15"/>
      <c r="AJ90" s="15"/>
      <c r="AK90" s="15"/>
      <c r="AL90" s="15"/>
      <c r="AM90" s="86">
        <f t="shared" si="23"/>
        <v>0</v>
      </c>
      <c r="AN90" s="71">
        <f t="shared" si="21"/>
        <v>0</v>
      </c>
      <c r="AO90" s="71"/>
      <c r="AP90" s="15"/>
      <c r="AQ90" s="15"/>
      <c r="AR90" s="15"/>
      <c r="AS90" s="10">
        <f t="shared" si="26"/>
        <v>0</v>
      </c>
      <c r="AT90" s="10">
        <f t="shared" si="24"/>
        <v>0</v>
      </c>
      <c r="AU90" s="10"/>
      <c r="AV90" s="10"/>
      <c r="AW90" s="10"/>
      <c r="AX90" s="10"/>
      <c r="AY90" s="10"/>
      <c r="AZ90" s="15"/>
      <c r="BA90" s="15"/>
      <c r="BB90" s="15"/>
      <c r="BC90" s="15">
        <f t="shared" si="22"/>
        <v>0</v>
      </c>
    </row>
    <row r="91" spans="1:55" ht="12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>
        <f t="shared" si="20"/>
        <v>0</v>
      </c>
      <c r="AD91" s="71">
        <f t="shared" si="19"/>
        <v>0</v>
      </c>
      <c r="AE91" s="71"/>
      <c r="AF91" s="71"/>
      <c r="AG91" s="8"/>
      <c r="AH91" s="8"/>
      <c r="AI91" s="15"/>
      <c r="AJ91" s="15"/>
      <c r="AK91" s="15"/>
      <c r="AL91" s="15"/>
      <c r="AM91" s="86">
        <f t="shared" si="23"/>
        <v>0</v>
      </c>
      <c r="AN91" s="71">
        <f t="shared" si="21"/>
        <v>0</v>
      </c>
      <c r="AO91" s="71"/>
      <c r="AP91" s="15"/>
      <c r="AQ91" s="15"/>
      <c r="AR91" s="15"/>
      <c r="AS91" s="10">
        <f t="shared" si="26"/>
        <v>0</v>
      </c>
      <c r="AT91" s="10">
        <f t="shared" si="24"/>
        <v>0</v>
      </c>
      <c r="AU91" s="10"/>
      <c r="AV91" s="10"/>
      <c r="AW91" s="10"/>
      <c r="AX91" s="10"/>
      <c r="AY91" s="10"/>
      <c r="AZ91" s="15"/>
      <c r="BA91" s="15"/>
      <c r="BB91" s="15"/>
      <c r="BC91" s="15">
        <f t="shared" si="22"/>
        <v>0</v>
      </c>
    </row>
    <row r="92" spans="1:55" ht="12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>
        <f t="shared" si="20"/>
        <v>0</v>
      </c>
      <c r="AD92" s="71">
        <f t="shared" si="19"/>
        <v>0</v>
      </c>
      <c r="AE92" s="71"/>
      <c r="AF92" s="71"/>
      <c r="AG92" s="8"/>
      <c r="AH92" s="8"/>
      <c r="AI92" s="15"/>
      <c r="AJ92" s="15"/>
      <c r="AK92" s="15"/>
      <c r="AL92" s="15"/>
      <c r="AM92" s="86">
        <f t="shared" si="23"/>
        <v>0</v>
      </c>
      <c r="AN92" s="71">
        <f t="shared" si="21"/>
        <v>0</v>
      </c>
      <c r="AO92" s="71"/>
      <c r="AP92" s="15"/>
      <c r="AQ92" s="15"/>
      <c r="AR92" s="15"/>
      <c r="AS92" s="10">
        <f t="shared" si="26"/>
        <v>0</v>
      </c>
      <c r="AT92" s="10">
        <f t="shared" si="24"/>
        <v>0</v>
      </c>
      <c r="AU92" s="10"/>
      <c r="AV92" s="10"/>
      <c r="AW92" s="10"/>
      <c r="AX92" s="10"/>
      <c r="AY92" s="10"/>
      <c r="AZ92" s="15"/>
      <c r="BA92" s="15"/>
      <c r="BB92" s="15"/>
      <c r="BC92" s="15">
        <f t="shared" si="22"/>
        <v>0</v>
      </c>
    </row>
    <row r="93" spans="1:55" ht="12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>
        <f t="shared" si="20"/>
        <v>0</v>
      </c>
      <c r="AD93" s="71">
        <f t="shared" si="19"/>
        <v>0</v>
      </c>
      <c r="AE93" s="71"/>
      <c r="AF93" s="71"/>
      <c r="AG93" s="8"/>
      <c r="AH93" s="8"/>
      <c r="AI93" s="15"/>
      <c r="AJ93" s="15"/>
      <c r="AK93" s="15"/>
      <c r="AL93" s="15"/>
      <c r="AM93" s="86">
        <f t="shared" si="23"/>
        <v>0</v>
      </c>
      <c r="AN93" s="71">
        <f t="shared" si="21"/>
        <v>0</v>
      </c>
      <c r="AO93" s="71"/>
      <c r="AP93" s="15"/>
      <c r="AQ93" s="15"/>
      <c r="AR93" s="15"/>
      <c r="AS93" s="10">
        <f t="shared" si="26"/>
        <v>0</v>
      </c>
      <c r="AT93" s="10">
        <f t="shared" si="24"/>
        <v>0</v>
      </c>
      <c r="AU93" s="10"/>
      <c r="AV93" s="10"/>
      <c r="AW93" s="10"/>
      <c r="AX93" s="10"/>
      <c r="AY93" s="10"/>
      <c r="AZ93" s="15"/>
      <c r="BA93" s="15"/>
      <c r="BB93" s="15"/>
      <c r="BC93" s="15">
        <f t="shared" si="22"/>
        <v>0</v>
      </c>
    </row>
    <row r="94" spans="1:55" ht="12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>
        <f t="shared" si="20"/>
        <v>0</v>
      </c>
      <c r="AD94" s="71">
        <f t="shared" si="19"/>
        <v>0</v>
      </c>
      <c r="AE94" s="71"/>
      <c r="AF94" s="71"/>
      <c r="AG94" s="8"/>
      <c r="AH94" s="8"/>
      <c r="AI94" s="15"/>
      <c r="AJ94" s="15"/>
      <c r="AK94" s="15"/>
      <c r="AL94" s="15"/>
      <c r="AM94" s="86">
        <f t="shared" si="23"/>
        <v>0</v>
      </c>
      <c r="AN94" s="71">
        <f t="shared" si="21"/>
        <v>0</v>
      </c>
      <c r="AO94" s="71"/>
      <c r="AP94" s="15"/>
      <c r="AQ94" s="15"/>
      <c r="AR94" s="15"/>
      <c r="AS94" s="10">
        <f t="shared" si="26"/>
        <v>0</v>
      </c>
      <c r="AT94" s="10">
        <f t="shared" si="24"/>
        <v>0</v>
      </c>
      <c r="AU94" s="10"/>
      <c r="AV94" s="10"/>
      <c r="AW94" s="10"/>
      <c r="AX94" s="10"/>
      <c r="AY94" s="10"/>
      <c r="AZ94" s="15"/>
      <c r="BA94" s="15"/>
      <c r="BB94" s="15"/>
      <c r="BC94" s="15">
        <f t="shared" si="22"/>
        <v>0</v>
      </c>
    </row>
    <row r="95" spans="1:55" ht="12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1"/>
      <c r="X95" s="71"/>
      <c r="Y95" s="71">
        <f>IF(AND($O$8&gt;0,Y80&gt;-((0.3^2*(1-$O$8^2))^(1/2))),Y80-0.02,Y80)</f>
        <v>0</v>
      </c>
      <c r="Z95" s="71">
        <f aca="true" t="shared" si="30" ref="Z95:Z158">IF($O$8&gt;0,(0.3^2-Y95^2)^(1/2),0)</f>
        <v>0</v>
      </c>
      <c r="AA95" s="71" t="e">
        <f>IF(#REF!&gt;0,0,IF(AA80=-0.3,0,AA80-0.02))</f>
        <v>#REF!</v>
      </c>
      <c r="AB95" s="71"/>
      <c r="AC95" s="71">
        <f t="shared" si="20"/>
        <v>0</v>
      </c>
      <c r="AD95" s="71">
        <f t="shared" si="19"/>
        <v>0</v>
      </c>
      <c r="AE95" s="71"/>
      <c r="AF95" s="71"/>
      <c r="AG95" s="8"/>
      <c r="AH95" s="8"/>
      <c r="AI95" s="15"/>
      <c r="AJ95" s="15"/>
      <c r="AK95" s="15"/>
      <c r="AL95" s="15"/>
      <c r="AM95" s="86">
        <f t="shared" si="23"/>
        <v>0</v>
      </c>
      <c r="AN95" s="71">
        <f t="shared" si="21"/>
        <v>0</v>
      </c>
      <c r="AO95" s="71"/>
      <c r="AP95" s="15"/>
      <c r="AQ95" s="15"/>
      <c r="AR95" s="15"/>
      <c r="AS95" s="10">
        <f t="shared" si="26"/>
        <v>0</v>
      </c>
      <c r="AT95" s="10">
        <f t="shared" si="24"/>
        <v>0</v>
      </c>
      <c r="AU95" s="10"/>
      <c r="AV95" s="10"/>
      <c r="AW95" s="10"/>
      <c r="AX95" s="10"/>
      <c r="AY95" s="10"/>
      <c r="AZ95" s="15"/>
      <c r="BA95" s="15"/>
      <c r="BB95" s="15"/>
      <c r="BC95" s="15">
        <f t="shared" si="22"/>
        <v>0</v>
      </c>
    </row>
    <row r="96" spans="21:55" ht="12.75">
      <c r="U96" s="71"/>
      <c r="V96" s="72"/>
      <c r="W96" s="71"/>
      <c r="X96" s="71"/>
      <c r="Y96" s="71">
        <f aca="true" t="shared" si="31" ref="Y96:Y127">IF(AND($O$8&gt;0,Y95&gt;-((0.3^2*(1-$O$8^2))^(1/2))),Y95-0.02,Y95)</f>
        <v>0</v>
      </c>
      <c r="Z96" s="71">
        <f t="shared" si="30"/>
        <v>0</v>
      </c>
      <c r="AA96" s="71" t="e">
        <f>IF(#REF!&gt;0,0,IF(AA95=-0.3,0,AA95-0.02))</f>
        <v>#REF!</v>
      </c>
      <c r="AB96" s="71"/>
      <c r="AC96" s="71">
        <f t="shared" si="20"/>
        <v>0</v>
      </c>
      <c r="AD96" s="71">
        <f t="shared" si="19"/>
        <v>0</v>
      </c>
      <c r="AE96" s="71"/>
      <c r="AF96" s="71"/>
      <c r="AG96" s="8"/>
      <c r="AH96" s="8"/>
      <c r="AI96" s="15"/>
      <c r="AJ96" s="15"/>
      <c r="AK96" s="15"/>
      <c r="AL96" s="15"/>
      <c r="AM96" s="86">
        <f t="shared" si="23"/>
        <v>0</v>
      </c>
      <c r="AN96" s="71">
        <f t="shared" si="21"/>
        <v>0</v>
      </c>
      <c r="AO96" s="71"/>
      <c r="AP96" s="15"/>
      <c r="AQ96" s="15"/>
      <c r="AR96" s="15"/>
      <c r="AS96" s="10">
        <f t="shared" si="26"/>
        <v>0</v>
      </c>
      <c r="AT96" s="10">
        <f t="shared" si="24"/>
        <v>0</v>
      </c>
      <c r="AU96" s="10"/>
      <c r="AV96" s="10"/>
      <c r="AW96" s="10"/>
      <c r="AX96" s="10"/>
      <c r="AY96" s="10"/>
      <c r="AZ96" s="15"/>
      <c r="BA96" s="15"/>
      <c r="BB96" s="15"/>
      <c r="BC96" s="15">
        <f t="shared" si="22"/>
        <v>0</v>
      </c>
    </row>
    <row r="97" spans="21:55" ht="12.75">
      <c r="U97" s="71"/>
      <c r="V97" s="72"/>
      <c r="W97" s="71"/>
      <c r="X97" s="71"/>
      <c r="Y97" s="71">
        <f t="shared" si="31"/>
        <v>0</v>
      </c>
      <c r="Z97" s="71">
        <f t="shared" si="30"/>
        <v>0</v>
      </c>
      <c r="AA97" s="71" t="e">
        <f>IF(D79&gt;0,0,IF(AA96=-0.3,0,AA96-0.02))</f>
        <v>#REF!</v>
      </c>
      <c r="AB97" s="71"/>
      <c r="AC97" s="71">
        <f t="shared" si="20"/>
        <v>0</v>
      </c>
      <c r="AD97" s="71">
        <f t="shared" si="19"/>
        <v>0</v>
      </c>
      <c r="AE97" s="71"/>
      <c r="AF97" s="71"/>
      <c r="AG97" s="8"/>
      <c r="AH97" s="8"/>
      <c r="AI97" s="15"/>
      <c r="AJ97" s="15"/>
      <c r="AK97" s="15"/>
      <c r="AL97" s="15"/>
      <c r="AM97" s="86">
        <f t="shared" si="23"/>
        <v>0</v>
      </c>
      <c r="AN97" s="71">
        <f t="shared" si="21"/>
        <v>0</v>
      </c>
      <c r="AO97" s="71"/>
      <c r="AP97" s="15"/>
      <c r="AQ97" s="15"/>
      <c r="AR97" s="15"/>
      <c r="AS97" s="10">
        <f t="shared" si="26"/>
        <v>0</v>
      </c>
      <c r="AT97" s="10">
        <f t="shared" si="24"/>
        <v>0</v>
      </c>
      <c r="AU97" s="10"/>
      <c r="AV97" s="10"/>
      <c r="AW97" s="10"/>
      <c r="AX97" s="10"/>
      <c r="AY97" s="10"/>
      <c r="AZ97" s="15"/>
      <c r="BA97" s="15"/>
      <c r="BB97" s="15"/>
      <c r="BC97" s="15">
        <f t="shared" si="22"/>
        <v>0</v>
      </c>
    </row>
    <row r="98" spans="21:55" ht="12.75">
      <c r="U98" s="71"/>
      <c r="V98" s="72"/>
      <c r="W98" s="71"/>
      <c r="X98" s="71"/>
      <c r="Y98" s="71">
        <f t="shared" si="31"/>
        <v>0</v>
      </c>
      <c r="Z98" s="71">
        <f t="shared" si="30"/>
        <v>0</v>
      </c>
      <c r="AA98" s="71" t="e">
        <f>IF(D80&gt;0,0,IF(AA97=-0.3,0,AA97-0.02))</f>
        <v>#REF!</v>
      </c>
      <c r="AB98" s="71"/>
      <c r="AC98" s="71">
        <f t="shared" si="20"/>
        <v>0</v>
      </c>
      <c r="AD98" s="71">
        <f t="shared" si="19"/>
        <v>0</v>
      </c>
      <c r="AE98" s="71"/>
      <c r="AF98" s="71"/>
      <c r="AG98" s="8"/>
      <c r="AH98" s="8"/>
      <c r="AI98" s="15"/>
      <c r="AJ98" s="15"/>
      <c r="AK98" s="15"/>
      <c r="AL98" s="15"/>
      <c r="AM98" s="86">
        <f t="shared" si="23"/>
        <v>0</v>
      </c>
      <c r="AN98" s="71">
        <f t="shared" si="21"/>
        <v>0</v>
      </c>
      <c r="AO98" s="71"/>
      <c r="AP98" s="15"/>
      <c r="AQ98" s="15"/>
      <c r="AR98" s="15"/>
      <c r="AS98" s="10">
        <f t="shared" si="26"/>
        <v>0</v>
      </c>
      <c r="AT98" s="10">
        <f t="shared" si="24"/>
        <v>0</v>
      </c>
      <c r="AU98" s="10"/>
      <c r="AV98" s="10"/>
      <c r="AW98" s="10"/>
      <c r="AX98" s="10"/>
      <c r="AY98" s="10"/>
      <c r="AZ98" s="15"/>
      <c r="BA98" s="15"/>
      <c r="BB98" s="15"/>
      <c r="BC98" s="15">
        <f t="shared" si="22"/>
        <v>0</v>
      </c>
    </row>
    <row r="99" spans="21:55" ht="12.75">
      <c r="U99" s="71"/>
      <c r="V99" s="72"/>
      <c r="W99" s="71"/>
      <c r="X99" s="71"/>
      <c r="Y99" s="71">
        <f t="shared" si="31"/>
        <v>0</v>
      </c>
      <c r="Z99" s="71">
        <f t="shared" si="30"/>
        <v>0</v>
      </c>
      <c r="AA99" s="71" t="e">
        <f aca="true" t="shared" si="32" ref="AA99:AA130">IF(D95&gt;0,0,IF(AA98=-0.3,0,AA98-0.02))</f>
        <v>#REF!</v>
      </c>
      <c r="AB99" s="71"/>
      <c r="AC99" s="71">
        <f t="shared" si="20"/>
        <v>0</v>
      </c>
      <c r="AD99" s="71">
        <f t="shared" si="19"/>
        <v>0</v>
      </c>
      <c r="AE99" s="71"/>
      <c r="AF99" s="71"/>
      <c r="AG99" s="8"/>
      <c r="AH99" s="8"/>
      <c r="AI99" s="15"/>
      <c r="AJ99" s="15"/>
      <c r="AK99" s="15"/>
      <c r="AL99" s="15"/>
      <c r="AM99" s="86">
        <f t="shared" si="23"/>
        <v>0</v>
      </c>
      <c r="AN99" s="71">
        <f t="shared" si="21"/>
        <v>0</v>
      </c>
      <c r="AO99" s="71"/>
      <c r="AP99" s="15"/>
      <c r="AQ99" s="15"/>
      <c r="AR99" s="15"/>
      <c r="AS99" s="10">
        <f t="shared" si="26"/>
        <v>0</v>
      </c>
      <c r="AT99" s="10">
        <f t="shared" si="24"/>
        <v>0</v>
      </c>
      <c r="AU99" s="10">
        <f>AS99</f>
        <v>0</v>
      </c>
      <c r="AV99" s="10">
        <f>$O$8/((1-($O$8)^2))^(1/2)*AU99</f>
        <v>0</v>
      </c>
      <c r="AW99" s="10"/>
      <c r="AX99" s="10"/>
      <c r="AY99" s="10"/>
      <c r="AZ99" s="15"/>
      <c r="BA99" s="15"/>
      <c r="BB99" s="15"/>
      <c r="BC99" s="15">
        <f t="shared" si="22"/>
        <v>0</v>
      </c>
    </row>
    <row r="100" spans="21:55" ht="12.75">
      <c r="U100" s="71"/>
      <c r="V100" s="72"/>
      <c r="W100" s="71"/>
      <c r="X100" s="71"/>
      <c r="Y100" s="71">
        <f t="shared" si="31"/>
        <v>0</v>
      </c>
      <c r="Z100" s="71">
        <f t="shared" si="30"/>
        <v>0</v>
      </c>
      <c r="AA100" s="71" t="e">
        <f t="shared" si="32"/>
        <v>#REF!</v>
      </c>
      <c r="AB100" s="71"/>
      <c r="AC100" s="71">
        <f t="shared" si="20"/>
        <v>0</v>
      </c>
      <c r="AD100" s="71">
        <f t="shared" si="19"/>
        <v>0</v>
      </c>
      <c r="AE100" s="71"/>
      <c r="AF100" s="71"/>
      <c r="AG100" s="8"/>
      <c r="AH100" s="8"/>
      <c r="AI100" s="15"/>
      <c r="AJ100" s="15"/>
      <c r="AK100" s="15"/>
      <c r="AL100" s="15"/>
      <c r="AM100" s="86">
        <f t="shared" si="23"/>
        <v>0</v>
      </c>
      <c r="AN100" s="71">
        <f t="shared" si="21"/>
        <v>0</v>
      </c>
      <c r="AO100" s="71"/>
      <c r="AP100" s="15"/>
      <c r="AQ100" s="15"/>
      <c r="AR100" s="15"/>
      <c r="AS100" s="10">
        <f t="shared" si="26"/>
        <v>0</v>
      </c>
      <c r="AT100" s="10">
        <f t="shared" si="24"/>
        <v>0</v>
      </c>
      <c r="AU100" s="10">
        <f>AS100</f>
        <v>0</v>
      </c>
      <c r="AV100" s="10">
        <f>$O$8/((1-($O$8)^2))^(1/2)*AU100</f>
        <v>0</v>
      </c>
      <c r="AW100" s="10"/>
      <c r="AX100" s="10"/>
      <c r="AY100" s="10"/>
      <c r="AZ100" s="15"/>
      <c r="BA100" s="15"/>
      <c r="BB100" s="15"/>
      <c r="BC100" s="15">
        <f t="shared" si="22"/>
        <v>0</v>
      </c>
    </row>
    <row r="101" spans="21:55" ht="12.75">
      <c r="U101" s="71"/>
      <c r="V101" s="72"/>
      <c r="W101" s="71"/>
      <c r="X101" s="71"/>
      <c r="Y101" s="71">
        <f t="shared" si="31"/>
        <v>0</v>
      </c>
      <c r="Z101" s="71">
        <f t="shared" si="30"/>
        <v>0</v>
      </c>
      <c r="AA101" s="71" t="e">
        <f t="shared" si="32"/>
        <v>#REF!</v>
      </c>
      <c r="AB101" s="71"/>
      <c r="AC101" s="71">
        <f t="shared" si="20"/>
        <v>0</v>
      </c>
      <c r="AD101" s="71">
        <f t="shared" si="19"/>
        <v>0</v>
      </c>
      <c r="AE101" s="71"/>
      <c r="AF101" s="71"/>
      <c r="AG101" s="8"/>
      <c r="AH101" s="8"/>
      <c r="AI101" s="15"/>
      <c r="AJ101" s="15"/>
      <c r="AK101" s="15"/>
      <c r="AL101" s="15"/>
      <c r="AM101" s="86">
        <f t="shared" si="23"/>
        <v>0</v>
      </c>
      <c r="AN101" s="71">
        <f t="shared" si="21"/>
        <v>0</v>
      </c>
      <c r="AO101" s="71"/>
      <c r="AP101" s="15"/>
      <c r="AQ101" s="15"/>
      <c r="AR101" s="15"/>
      <c r="AS101" s="10"/>
      <c r="AT101" s="10"/>
      <c r="AU101" s="10"/>
      <c r="AV101" s="10"/>
      <c r="AW101" s="10"/>
      <c r="AX101" s="10"/>
      <c r="AY101" s="10"/>
      <c r="AZ101" s="15"/>
      <c r="BA101" s="15"/>
      <c r="BB101" s="15"/>
      <c r="BC101" s="15">
        <f t="shared" si="22"/>
        <v>0</v>
      </c>
    </row>
    <row r="102" spans="21:55" ht="12.75">
      <c r="U102" s="71"/>
      <c r="V102" s="72"/>
      <c r="W102" s="71"/>
      <c r="X102" s="71"/>
      <c r="Y102" s="71">
        <f t="shared" si="31"/>
        <v>0</v>
      </c>
      <c r="Z102" s="71">
        <f t="shared" si="30"/>
        <v>0</v>
      </c>
      <c r="AA102" s="71" t="e">
        <f t="shared" si="32"/>
        <v>#REF!</v>
      </c>
      <c r="AB102" s="71"/>
      <c r="AC102" s="71">
        <f t="shared" si="20"/>
        <v>0</v>
      </c>
      <c r="AD102" s="71">
        <f t="shared" si="19"/>
        <v>0</v>
      </c>
      <c r="AE102" s="71"/>
      <c r="AF102" s="71"/>
      <c r="AG102" s="8"/>
      <c r="AH102" s="8"/>
      <c r="AI102" s="15"/>
      <c r="AJ102" s="15"/>
      <c r="AK102" s="15"/>
      <c r="AL102" s="15"/>
      <c r="AM102" s="86">
        <f t="shared" si="23"/>
        <v>0</v>
      </c>
      <c r="AN102" s="71">
        <f t="shared" si="21"/>
        <v>0</v>
      </c>
      <c r="AO102" s="71"/>
      <c r="AP102" s="15"/>
      <c r="AQ102" s="15"/>
      <c r="AR102" s="15"/>
      <c r="AS102" s="10"/>
      <c r="AT102" s="10"/>
      <c r="AU102" s="10"/>
      <c r="AV102" s="10"/>
      <c r="AW102" s="10"/>
      <c r="AX102" s="10"/>
      <c r="AY102" s="10"/>
      <c r="AZ102" s="15"/>
      <c r="BA102" s="15"/>
      <c r="BB102" s="15"/>
      <c r="BC102" s="15">
        <f t="shared" si="22"/>
        <v>0</v>
      </c>
    </row>
    <row r="103" spans="21:55" ht="12.75">
      <c r="U103" s="71"/>
      <c r="V103" s="72"/>
      <c r="W103" s="71"/>
      <c r="X103" s="71"/>
      <c r="Y103" s="71">
        <f t="shared" si="31"/>
        <v>0</v>
      </c>
      <c r="Z103" s="71">
        <f t="shared" si="30"/>
        <v>0</v>
      </c>
      <c r="AA103" s="71" t="e">
        <f t="shared" si="32"/>
        <v>#REF!</v>
      </c>
      <c r="AB103" s="71"/>
      <c r="AC103" s="71">
        <f t="shared" si="20"/>
        <v>0</v>
      </c>
      <c r="AD103" s="71">
        <f aca="true" t="shared" si="33" ref="AD103:AD134">IF(AND($C$65=TRUE,$C$66=TRUE,$C$67=TRUE,$C$68=TRUE),IF($O$8&gt;0,0,-((0.3^2-AC103^2)^(1/2))),0)</f>
        <v>0</v>
      </c>
      <c r="AE103" s="71"/>
      <c r="AF103" s="71"/>
      <c r="AG103" s="8"/>
      <c r="AH103" s="8"/>
      <c r="AI103" s="15"/>
      <c r="AJ103" s="15"/>
      <c r="AK103" s="15"/>
      <c r="AL103" s="15"/>
      <c r="AM103" s="86">
        <f t="shared" si="23"/>
        <v>0</v>
      </c>
      <c r="AN103" s="71">
        <f t="shared" si="21"/>
        <v>0</v>
      </c>
      <c r="AO103" s="71"/>
      <c r="AP103" s="15"/>
      <c r="AQ103" s="15"/>
      <c r="AR103" s="15"/>
      <c r="AS103" s="10"/>
      <c r="AT103" s="10"/>
      <c r="AU103" s="10"/>
      <c r="AV103" s="10"/>
      <c r="AW103" s="10"/>
      <c r="AX103" s="10"/>
      <c r="AY103" s="10"/>
      <c r="AZ103" s="15"/>
      <c r="BA103" s="15"/>
      <c r="BB103" s="15"/>
      <c r="BC103" s="15">
        <f t="shared" si="22"/>
        <v>0</v>
      </c>
    </row>
    <row r="104" spans="1:55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1"/>
      <c r="X104" s="71"/>
      <c r="Y104" s="71">
        <f t="shared" si="31"/>
        <v>0</v>
      </c>
      <c r="Z104" s="71">
        <f t="shared" si="30"/>
        <v>0</v>
      </c>
      <c r="AA104" s="71" t="e">
        <f t="shared" si="32"/>
        <v>#REF!</v>
      </c>
      <c r="AB104" s="71"/>
      <c r="AC104" s="71">
        <f aca="true" t="shared" si="34" ref="AC104:AC135">IF(AND($C$65=TRUE,$C$66=TRUE,$C$67=TRUE,$C$68=TRUE),IF($O$8&gt;0,0,IF(AC103&lt;-((0.3^2*(1-$O$8^2))^(1/2)),AC103+0.002,AC103)),0)</f>
        <v>0</v>
      </c>
      <c r="AD104" s="71">
        <f t="shared" si="33"/>
        <v>0</v>
      </c>
      <c r="AE104" s="71"/>
      <c r="AF104" s="71"/>
      <c r="AG104" s="8"/>
      <c r="AH104" s="8"/>
      <c r="AI104" s="15"/>
      <c r="AJ104" s="15"/>
      <c r="AK104" s="15"/>
      <c r="AL104" s="15"/>
      <c r="AM104" s="86">
        <f t="shared" si="23"/>
        <v>0</v>
      </c>
      <c r="AN104" s="71">
        <f t="shared" si="21"/>
        <v>0</v>
      </c>
      <c r="AO104" s="71"/>
      <c r="AP104" s="15"/>
      <c r="AQ104" s="15"/>
      <c r="AR104" s="15"/>
      <c r="AS104" s="10"/>
      <c r="AT104" s="10"/>
      <c r="AU104" s="10"/>
      <c r="AV104" s="10"/>
      <c r="AW104" s="10"/>
      <c r="AX104" s="10"/>
      <c r="AY104" s="10"/>
      <c r="AZ104" s="15"/>
      <c r="BA104" s="15"/>
      <c r="BB104" s="15"/>
      <c r="BC104" s="15">
        <f t="shared" si="22"/>
        <v>0</v>
      </c>
    </row>
    <row r="105" spans="1:55" ht="12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1"/>
      <c r="X105" s="71"/>
      <c r="Y105" s="71">
        <f t="shared" si="31"/>
        <v>0</v>
      </c>
      <c r="Z105" s="71">
        <f t="shared" si="30"/>
        <v>0</v>
      </c>
      <c r="AA105" s="71" t="e">
        <f t="shared" si="32"/>
        <v>#REF!</v>
      </c>
      <c r="AB105" s="71"/>
      <c r="AC105" s="71">
        <f t="shared" si="34"/>
        <v>0</v>
      </c>
      <c r="AD105" s="71">
        <f t="shared" si="33"/>
        <v>0</v>
      </c>
      <c r="AE105" s="71"/>
      <c r="AF105" s="71"/>
      <c r="AG105" s="8"/>
      <c r="AH105" s="8"/>
      <c r="AI105" s="15"/>
      <c r="AJ105" s="15"/>
      <c r="AK105" s="15"/>
      <c r="AL105" s="15"/>
      <c r="AM105" s="86">
        <f t="shared" si="23"/>
        <v>0</v>
      </c>
      <c r="AN105" s="71">
        <f t="shared" si="21"/>
        <v>0</v>
      </c>
      <c r="AO105" s="71"/>
      <c r="AP105" s="15"/>
      <c r="AQ105" s="15"/>
      <c r="AR105" s="15"/>
      <c r="AS105" s="10"/>
      <c r="AT105" s="10"/>
      <c r="AU105" s="10"/>
      <c r="AV105" s="10"/>
      <c r="AW105" s="10"/>
      <c r="AX105" s="10"/>
      <c r="AY105" s="10"/>
      <c r="AZ105" s="15"/>
      <c r="BA105" s="15"/>
      <c r="BB105" s="15"/>
      <c r="BC105" s="15">
        <f t="shared" si="22"/>
        <v>0</v>
      </c>
    </row>
    <row r="106" spans="1:55" ht="12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1"/>
      <c r="X106" s="71"/>
      <c r="Y106" s="71">
        <f t="shared" si="31"/>
        <v>0</v>
      </c>
      <c r="Z106" s="71">
        <f t="shared" si="30"/>
        <v>0</v>
      </c>
      <c r="AA106" s="71" t="e">
        <f t="shared" si="32"/>
        <v>#REF!</v>
      </c>
      <c r="AB106" s="71"/>
      <c r="AC106" s="71">
        <f t="shared" si="34"/>
        <v>0</v>
      </c>
      <c r="AD106" s="71">
        <f t="shared" si="33"/>
        <v>0</v>
      </c>
      <c r="AE106" s="71"/>
      <c r="AF106" s="71"/>
      <c r="AG106" s="8"/>
      <c r="AH106" s="8"/>
      <c r="AI106" s="15"/>
      <c r="AJ106" s="15"/>
      <c r="AK106" s="15"/>
      <c r="AL106" s="15"/>
      <c r="AM106" s="86">
        <f t="shared" si="23"/>
        <v>0</v>
      </c>
      <c r="AN106" s="71">
        <f t="shared" si="21"/>
        <v>0</v>
      </c>
      <c r="AO106" s="71"/>
      <c r="AP106" s="15"/>
      <c r="AQ106" s="15"/>
      <c r="AR106" s="15"/>
      <c r="AS106" s="10"/>
      <c r="AT106" s="10"/>
      <c r="AU106" s="10"/>
      <c r="AV106" s="10"/>
      <c r="AW106" s="10"/>
      <c r="AX106" s="10"/>
      <c r="AY106" s="10"/>
      <c r="AZ106" s="15"/>
      <c r="BA106" s="15"/>
      <c r="BB106" s="15"/>
      <c r="BC106" s="15">
        <f t="shared" si="22"/>
        <v>0</v>
      </c>
    </row>
    <row r="107" spans="1:55" ht="12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>
        <f t="shared" si="31"/>
        <v>0</v>
      </c>
      <c r="Z107" s="71">
        <f t="shared" si="30"/>
        <v>0</v>
      </c>
      <c r="AA107" s="71" t="e">
        <f t="shared" si="32"/>
        <v>#REF!</v>
      </c>
      <c r="AB107" s="71"/>
      <c r="AC107" s="71">
        <f t="shared" si="34"/>
        <v>0</v>
      </c>
      <c r="AD107" s="71">
        <f t="shared" si="33"/>
        <v>0</v>
      </c>
      <c r="AE107" s="71"/>
      <c r="AF107" s="71"/>
      <c r="AG107" s="8"/>
      <c r="AH107" s="8"/>
      <c r="AI107" s="15"/>
      <c r="AJ107" s="15"/>
      <c r="AK107" s="15"/>
      <c r="AL107" s="15"/>
      <c r="AM107" s="86">
        <f t="shared" si="23"/>
        <v>0</v>
      </c>
      <c r="AN107" s="71">
        <f aca="true" t="shared" si="35" ref="AN107:AN138">IF(AND($C$65=TRUE,$C$66=TRUE,$C$67=TRUE,$C$68=TRUE,$C$69=TRUE),IF($O$8&lt;0,-((0.45^2-AM107^2)^(1/2)),(0.45^2-AM107^2)^(1/2)),0)</f>
        <v>0</v>
      </c>
      <c r="AO107" s="71"/>
      <c r="AP107" s="15"/>
      <c r="AQ107" s="15"/>
      <c r="AR107" s="15"/>
      <c r="AS107" s="29"/>
      <c r="AT107" s="29"/>
      <c r="AU107" s="29"/>
      <c r="AV107" s="29"/>
      <c r="AW107" s="29"/>
      <c r="AX107" s="29"/>
      <c r="AY107" s="29"/>
      <c r="AZ107" s="8"/>
      <c r="BA107" s="8"/>
      <c r="BB107" s="8"/>
      <c r="BC107" s="8">
        <f aca="true" t="shared" si="36" ref="BC107:BC112">IF(AND($O$8&gt;0,BC106&gt;-((0.3^2*(1-$O$8^2))^(1/2))),BC106-0.02,BC106)</f>
        <v>0</v>
      </c>
    </row>
    <row r="108" spans="1:55" ht="12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>
        <f t="shared" si="31"/>
        <v>0</v>
      </c>
      <c r="Z108" s="71">
        <f t="shared" si="30"/>
        <v>0</v>
      </c>
      <c r="AA108" s="71" t="e">
        <f t="shared" si="32"/>
        <v>#REF!</v>
      </c>
      <c r="AB108" s="71"/>
      <c r="AC108" s="71">
        <f t="shared" si="34"/>
        <v>0</v>
      </c>
      <c r="AD108" s="71">
        <f t="shared" si="33"/>
        <v>0</v>
      </c>
      <c r="AE108" s="71"/>
      <c r="AF108" s="71"/>
      <c r="AG108" s="8"/>
      <c r="AH108" s="8"/>
      <c r="AI108" s="15"/>
      <c r="AJ108" s="15"/>
      <c r="AK108" s="15"/>
      <c r="AL108" s="15"/>
      <c r="AM108" s="86">
        <f aca="true" t="shared" si="37" ref="AM108:AM139">IF(AND($C$65=TRUE,$C$66=TRUE,$C$67=TRUE,$C$68=TRUE,$C$69=TRUE),IF(AM107&gt;((0.45^2*(1-$O$8^2))^(1/2)),AM107-0.005,AM107),0)</f>
        <v>0</v>
      </c>
      <c r="AN108" s="71">
        <f t="shared" si="35"/>
        <v>0</v>
      </c>
      <c r="AO108" s="71"/>
      <c r="AP108" s="15"/>
      <c r="AQ108" s="15"/>
      <c r="AR108" s="15"/>
      <c r="AS108" s="29"/>
      <c r="AT108" s="29"/>
      <c r="AU108" s="29"/>
      <c r="AV108" s="29"/>
      <c r="AW108" s="29"/>
      <c r="AX108" s="29"/>
      <c r="AY108" s="29"/>
      <c r="AZ108" s="8"/>
      <c r="BA108" s="8"/>
      <c r="BB108" s="8"/>
      <c r="BC108" s="8">
        <f t="shared" si="36"/>
        <v>0</v>
      </c>
    </row>
    <row r="109" spans="1:55" ht="12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>
        <f t="shared" si="31"/>
        <v>0</v>
      </c>
      <c r="Z109" s="71">
        <f t="shared" si="30"/>
        <v>0</v>
      </c>
      <c r="AA109" s="71" t="e">
        <f t="shared" si="32"/>
        <v>#REF!</v>
      </c>
      <c r="AB109" s="71"/>
      <c r="AC109" s="71">
        <f t="shared" si="34"/>
        <v>0</v>
      </c>
      <c r="AD109" s="71">
        <f t="shared" si="33"/>
        <v>0</v>
      </c>
      <c r="AE109" s="71"/>
      <c r="AF109" s="71"/>
      <c r="AG109" s="8"/>
      <c r="AH109" s="8"/>
      <c r="AI109" s="15"/>
      <c r="AJ109" s="15"/>
      <c r="AK109" s="15"/>
      <c r="AL109" s="15"/>
      <c r="AM109" s="86">
        <f t="shared" si="37"/>
        <v>0</v>
      </c>
      <c r="AN109" s="71">
        <f t="shared" si="35"/>
        <v>0</v>
      </c>
      <c r="AO109" s="71"/>
      <c r="AP109" s="15"/>
      <c r="AQ109" s="15"/>
      <c r="AR109" s="15"/>
      <c r="AS109" s="29"/>
      <c r="AT109" s="29"/>
      <c r="AU109" s="29"/>
      <c r="AV109" s="29"/>
      <c r="AW109" s="29"/>
      <c r="AX109" s="29"/>
      <c r="AY109" s="29"/>
      <c r="AZ109" s="8"/>
      <c r="BA109" s="8"/>
      <c r="BB109" s="8"/>
      <c r="BC109" s="8">
        <f t="shared" si="36"/>
        <v>0</v>
      </c>
    </row>
    <row r="110" spans="1:55" ht="12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>
        <f t="shared" si="31"/>
        <v>0</v>
      </c>
      <c r="Z110" s="71">
        <f t="shared" si="30"/>
        <v>0</v>
      </c>
      <c r="AA110" s="71" t="e">
        <f t="shared" si="32"/>
        <v>#REF!</v>
      </c>
      <c r="AB110" s="71"/>
      <c r="AC110" s="71">
        <f t="shared" si="34"/>
        <v>0</v>
      </c>
      <c r="AD110" s="71">
        <f t="shared" si="33"/>
        <v>0</v>
      </c>
      <c r="AE110" s="71"/>
      <c r="AF110" s="71"/>
      <c r="AG110" s="8"/>
      <c r="AH110" s="8"/>
      <c r="AI110" s="15"/>
      <c r="AJ110" s="15"/>
      <c r="AK110" s="15"/>
      <c r="AL110" s="15"/>
      <c r="AM110" s="86">
        <f t="shared" si="37"/>
        <v>0</v>
      </c>
      <c r="AN110" s="71">
        <f t="shared" si="35"/>
        <v>0</v>
      </c>
      <c r="AO110" s="71"/>
      <c r="AP110" s="15"/>
      <c r="AQ110" s="15"/>
      <c r="AR110" s="15"/>
      <c r="AS110" s="29"/>
      <c r="AT110" s="29"/>
      <c r="AU110" s="29"/>
      <c r="AV110" s="29"/>
      <c r="AW110" s="29"/>
      <c r="AX110" s="29"/>
      <c r="AY110" s="29"/>
      <c r="AZ110" s="8"/>
      <c r="BA110" s="8"/>
      <c r="BB110" s="8"/>
      <c r="BC110" s="8">
        <f t="shared" si="36"/>
        <v>0</v>
      </c>
    </row>
    <row r="111" spans="1:55" ht="12.75">
      <c r="A111" s="71"/>
      <c r="B111" s="71"/>
      <c r="C111" s="75"/>
      <c r="D111" s="75"/>
      <c r="E111" s="75"/>
      <c r="F111" s="75"/>
      <c r="G111" s="75"/>
      <c r="H111" s="75"/>
      <c r="I111" s="75"/>
      <c r="J111" s="75"/>
      <c r="K111" s="75"/>
      <c r="L111" s="75" t="s">
        <v>2</v>
      </c>
      <c r="M111" s="75"/>
      <c r="N111" s="115" t="s">
        <v>3</v>
      </c>
      <c r="O111" s="115"/>
      <c r="P111" s="114" t="s">
        <v>4</v>
      </c>
      <c r="Q111" s="114"/>
      <c r="R111" s="75"/>
      <c r="S111" s="75"/>
      <c r="T111" s="107" t="s">
        <v>5</v>
      </c>
      <c r="U111" s="107"/>
      <c r="V111" s="73" t="s">
        <v>6</v>
      </c>
      <c r="W111" s="73"/>
      <c r="X111" s="71"/>
      <c r="Y111" s="71">
        <f t="shared" si="31"/>
        <v>0</v>
      </c>
      <c r="Z111" s="71">
        <f t="shared" si="30"/>
        <v>0</v>
      </c>
      <c r="AA111" s="71" t="e">
        <f t="shared" si="32"/>
        <v>#REF!</v>
      </c>
      <c r="AB111" s="71"/>
      <c r="AC111" s="71">
        <f t="shared" si="34"/>
        <v>0</v>
      </c>
      <c r="AD111" s="71">
        <f t="shared" si="33"/>
        <v>0</v>
      </c>
      <c r="AE111" s="71"/>
      <c r="AF111" s="71"/>
      <c r="AG111" s="8"/>
      <c r="AH111" s="8"/>
      <c r="AI111" s="15"/>
      <c r="AJ111" s="15"/>
      <c r="AK111" s="15"/>
      <c r="AL111" s="15"/>
      <c r="AM111" s="86">
        <f t="shared" si="37"/>
        <v>0</v>
      </c>
      <c r="AN111" s="71">
        <f t="shared" si="35"/>
        <v>0</v>
      </c>
      <c r="AO111" s="71"/>
      <c r="AP111" s="15"/>
      <c r="AQ111" s="15"/>
      <c r="AR111" s="15"/>
      <c r="AS111" s="29"/>
      <c r="AT111" s="29"/>
      <c r="AU111" s="29"/>
      <c r="AV111" s="29"/>
      <c r="AW111" s="29"/>
      <c r="AX111" s="29"/>
      <c r="AY111" s="29"/>
      <c r="AZ111" s="8"/>
      <c r="BA111" s="8"/>
      <c r="BB111" s="8"/>
      <c r="BC111" s="8">
        <f t="shared" si="36"/>
        <v>0</v>
      </c>
    </row>
    <row r="112" spans="1:55" ht="12.75">
      <c r="A112" s="71"/>
      <c r="B112" s="71"/>
      <c r="C112" s="113" t="s">
        <v>7</v>
      </c>
      <c r="D112" s="113"/>
      <c r="E112" s="75"/>
      <c r="F112" s="75"/>
      <c r="G112" s="75"/>
      <c r="H112" s="75">
        <f>-1+0.0001</f>
        <v>-0.9999</v>
      </c>
      <c r="I112" s="75">
        <f aca="true" t="shared" si="38" ref="I112:I143">(1-H112^2)^(1/2)</f>
        <v>0.014141782065918275</v>
      </c>
      <c r="J112" s="75"/>
      <c r="K112" s="75" t="s">
        <v>2</v>
      </c>
      <c r="L112" s="75" t="s">
        <v>9</v>
      </c>
      <c r="M112" s="75"/>
      <c r="N112" s="79"/>
      <c r="O112" s="79"/>
      <c r="P112" s="74" t="s">
        <v>10</v>
      </c>
      <c r="Q112" s="74" t="s">
        <v>11</v>
      </c>
      <c r="R112" s="75"/>
      <c r="S112" s="75" t="s">
        <v>12</v>
      </c>
      <c r="T112" s="80" t="s">
        <v>10</v>
      </c>
      <c r="U112" s="80"/>
      <c r="V112" s="74"/>
      <c r="W112" s="74" t="s">
        <v>38</v>
      </c>
      <c r="X112" s="71"/>
      <c r="Y112" s="71">
        <f t="shared" si="31"/>
        <v>0</v>
      </c>
      <c r="Z112" s="71">
        <f t="shared" si="30"/>
        <v>0</v>
      </c>
      <c r="AA112" s="71" t="e">
        <f t="shared" si="32"/>
        <v>#REF!</v>
      </c>
      <c r="AB112" s="71">
        <v>0</v>
      </c>
      <c r="AC112" s="71">
        <f t="shared" si="34"/>
        <v>0</v>
      </c>
      <c r="AD112" s="71">
        <f t="shared" si="33"/>
        <v>0</v>
      </c>
      <c r="AE112" s="71"/>
      <c r="AF112" s="71"/>
      <c r="AG112" s="8"/>
      <c r="AH112" s="8"/>
      <c r="AI112" s="15"/>
      <c r="AJ112" s="15"/>
      <c r="AK112" s="15"/>
      <c r="AL112" s="15"/>
      <c r="AM112" s="86">
        <f t="shared" si="37"/>
        <v>0</v>
      </c>
      <c r="AN112" s="71">
        <f t="shared" si="35"/>
        <v>0</v>
      </c>
      <c r="AO112" s="71"/>
      <c r="AP112" s="15"/>
      <c r="AQ112" s="15"/>
      <c r="AR112" s="15"/>
      <c r="AS112" s="29"/>
      <c r="AT112" s="29"/>
      <c r="AU112" s="29"/>
      <c r="AV112" s="29"/>
      <c r="AW112" s="29"/>
      <c r="AX112" s="42"/>
      <c r="AY112" s="42"/>
      <c r="AZ112" s="8"/>
      <c r="BA112" s="8"/>
      <c r="BB112" s="8"/>
      <c r="BC112" s="8">
        <f t="shared" si="36"/>
        <v>0</v>
      </c>
    </row>
    <row r="113" spans="1:44" ht="12.75">
      <c r="A113" s="71"/>
      <c r="B113" s="71"/>
      <c r="C113" s="75"/>
      <c r="D113" s="75"/>
      <c r="E113" s="75"/>
      <c r="F113" s="75"/>
      <c r="G113" s="75"/>
      <c r="H113" s="75">
        <f>-1+0.001</f>
        <v>-0.999</v>
      </c>
      <c r="I113" s="75">
        <f t="shared" si="38"/>
        <v>0.04471017781221601</v>
      </c>
      <c r="J113" s="75">
        <f aca="true" t="shared" si="39" ref="J113:J144">-((1-H113^2)^(1/2))</f>
        <v>-0.04471017781221601</v>
      </c>
      <c r="K113" s="75">
        <f aca="true" t="shared" si="40" ref="K113:K144">1/((3)^(1/2))*H113</f>
        <v>-0.5767729189204363</v>
      </c>
      <c r="L113" s="75">
        <f aca="true" t="shared" si="41" ref="L113:L157">IF(OR(AND($E$114=360,$G$65="+"),($E$114=0)),TAN(RADIANS(30))*H113,M113)</f>
        <v>-0.5767729189204361</v>
      </c>
      <c r="M113" s="75">
        <f aca="true" t="shared" si="42" ref="M113:M157">IF((AND($E$114=90,$G$65="+")),TAN(RADIANS(120))*H113,IF((AND($E$114=180,$G$65="-")),TAN(RADIANS(150))*H113,IF((AND($E$114=180,$G$65="+")),TAN(RADIANS(210))*H113,IF((AND($E$114=270,$G$65="-")),TAN(RADIANS(240))*H113,IF((AND($E$114=270,$G$65="+")),TAN(RADIANS(300))*H113,IF((AND(OR($E$114=0,$E$114=360),$G$65="-")),TAN(RADIANS(330))*H113,(TAN(RADIANS(60))*H113)))))))</f>
        <v>-1.7303187567613079</v>
      </c>
      <c r="N113" s="79">
        <v>0</v>
      </c>
      <c r="O113" s="79">
        <f>SIN(RADIANS(30))</f>
        <v>0.49999999999999994</v>
      </c>
      <c r="P113" s="74">
        <f>COS(RADIANS(30))</f>
        <v>0.8660254037844387</v>
      </c>
      <c r="Q113" s="74">
        <v>0</v>
      </c>
      <c r="R113" s="75"/>
      <c r="S113" s="80">
        <f>IF((AND($E$114=90,$G$65="+")),COS(RADIANS(120)),IF((AND($E$114=180,$G$65="-")),COS(RADIANS(150)),IF((AND($E$114=180,$G$65="+")),COS(RADIANS(210)),IF((AND($E$114=270,$G$65="-")),COS(RADIANS(240)),IF((AND($E$114=270,$G$65="+")),COS(RADIANS(300)),IF((AND(OR($E$114=0,$AM$26="no",$E$114=360),$G$65="-")),COS(RADIANS(330)),(COS(RADIANS(60)))))))))</f>
        <v>0.5000000000000001</v>
      </c>
      <c r="T113" s="75">
        <f>IF(AND(OR($E$114=360,$E$114=0),$G$65="+"),$N$113,$S$113)</f>
        <v>0.5000000000000001</v>
      </c>
      <c r="U113" s="75">
        <f>IF(AND(OR($E$114=360,$E$114=0),$G$65="+"),$O$113,$S$114)</f>
        <v>0.8660254037844386</v>
      </c>
      <c r="V113" s="75">
        <f>IF(AND(OR($E$114=360,$E$114=0),$G$65="+"),$P$113,$S$113)</f>
        <v>0.5000000000000001</v>
      </c>
      <c r="W113" s="75">
        <f>IF(AND(OR($E$114=360,$E$114=0),$G$65="+"),$Q$113,$S$114)</f>
        <v>0.8660254037844386</v>
      </c>
      <c r="X113" s="71">
        <f aca="true" t="shared" si="43" ref="X113:X160">IF(OR(AND($E$114=360,$G$65="+"),($E$114=0)),TAN(RADIANS(30+$F$65))*H113,M113)</f>
        <v>-0.5767729189204361</v>
      </c>
      <c r="Y113" s="71">
        <f t="shared" si="31"/>
        <v>0</v>
      </c>
      <c r="Z113" s="71">
        <f t="shared" si="30"/>
        <v>0</v>
      </c>
      <c r="AA113" s="71" t="e">
        <f t="shared" si="32"/>
        <v>#REF!</v>
      </c>
      <c r="AB113" s="71">
        <v>0</v>
      </c>
      <c r="AC113" s="71">
        <f t="shared" si="34"/>
        <v>0</v>
      </c>
      <c r="AD113" s="71">
        <f t="shared" si="33"/>
        <v>0</v>
      </c>
      <c r="AE113" s="71"/>
      <c r="AF113" s="71"/>
      <c r="AG113" s="8"/>
      <c r="AH113" s="8"/>
      <c r="AI113" s="15"/>
      <c r="AJ113" s="15"/>
      <c r="AK113" s="15"/>
      <c r="AL113" s="15"/>
      <c r="AM113" s="86">
        <f t="shared" si="37"/>
        <v>0</v>
      </c>
      <c r="AN113" s="71">
        <f t="shared" si="35"/>
        <v>0</v>
      </c>
      <c r="AO113" s="71"/>
      <c r="AP113" s="15"/>
      <c r="AQ113" s="15"/>
      <c r="AR113" s="15"/>
    </row>
    <row r="114" spans="1:44" ht="12.75">
      <c r="A114" s="71"/>
      <c r="B114" s="71"/>
      <c r="C114" s="81">
        <f>E43</f>
        <v>0</v>
      </c>
      <c r="D114" s="82" t="s">
        <v>1</v>
      </c>
      <c r="E114" s="81">
        <f>IF(C114&gt;360,MOD(C114,360),C114)</f>
        <v>0</v>
      </c>
      <c r="F114" s="75"/>
      <c r="G114" s="75"/>
      <c r="H114" s="75">
        <f aca="true" t="shared" si="44" ref="H114:H152">H113+0.05</f>
        <v>-0.949</v>
      </c>
      <c r="I114" s="75">
        <f t="shared" si="38"/>
        <v>0.3152760695010012</v>
      </c>
      <c r="J114" s="75">
        <f t="shared" si="39"/>
        <v>-0.3152760695010012</v>
      </c>
      <c r="K114" s="75">
        <f t="shared" si="40"/>
        <v>-0.5479054054609549</v>
      </c>
      <c r="L114" s="75">
        <f t="shared" si="41"/>
        <v>-0.5479054054609548</v>
      </c>
      <c r="M114" s="75">
        <f t="shared" si="42"/>
        <v>-1.643716216382864</v>
      </c>
      <c r="N114" s="79">
        <f>P113</f>
        <v>0.8660254037844387</v>
      </c>
      <c r="O114" s="79">
        <f>O113</f>
        <v>0.49999999999999994</v>
      </c>
      <c r="P114" s="74">
        <f>P113</f>
        <v>0.8660254037844387</v>
      </c>
      <c r="Q114" s="74">
        <f>O113</f>
        <v>0.49999999999999994</v>
      </c>
      <c r="R114" s="75"/>
      <c r="S114" s="80">
        <f>IF((AND($E$114=90,$G$65="+")),SIN(RADIANS(120)),IF((AND($E$114=180,$G$65="-")),SIN(RADIANS(150)),IF((AND($E$114=180,$G$65="+")),SIN(RADIANS(210)),IF((AND($E$114=270,$G$65="-")),SIN(RADIANS(240)),IF((AND($E$114=270,$G$65="+")),SIN(RADIANS(300)),IF((AND(OR(E114=0,$E$114=360),$G$65="-")),SIN(RADIANS(330)),(SIN(RADIANS(60)))))))))</f>
        <v>0.8660254037844386</v>
      </c>
      <c r="T114" s="75">
        <f>IF(AND(OR($E$114=360,E114=0,),$G$65="+"),$N$114,0)</f>
        <v>0</v>
      </c>
      <c r="U114" s="75">
        <f>IF(AND(OR($E$114=360,$E$114=0),$G$65="+"),$O$114,$S$114)</f>
        <v>0.8660254037844386</v>
      </c>
      <c r="V114" s="75">
        <f>IF(AND(OR($E$114=360,$E$114=0),$G$65="+"),$P$114,$S$113)</f>
        <v>0.5000000000000001</v>
      </c>
      <c r="W114" s="75">
        <f>IF(AND(OR($E$114=360,$E$114=0),$G$65="+"),$Q$114,0)</f>
        <v>0</v>
      </c>
      <c r="X114" s="71">
        <f t="shared" si="43"/>
        <v>-0.5479054054609548</v>
      </c>
      <c r="Y114" s="71">
        <f t="shared" si="31"/>
        <v>0</v>
      </c>
      <c r="Z114" s="71">
        <f t="shared" si="30"/>
        <v>0</v>
      </c>
      <c r="AA114" s="71" t="e">
        <f t="shared" si="32"/>
        <v>#REF!</v>
      </c>
      <c r="AB114" s="71"/>
      <c r="AC114" s="71">
        <f t="shared" si="34"/>
        <v>0</v>
      </c>
      <c r="AD114" s="71">
        <f t="shared" si="33"/>
        <v>0</v>
      </c>
      <c r="AE114" s="71"/>
      <c r="AF114" s="71"/>
      <c r="AG114" s="8"/>
      <c r="AH114" s="8"/>
      <c r="AI114" s="15"/>
      <c r="AJ114" s="15"/>
      <c r="AK114" s="15"/>
      <c r="AL114" s="15"/>
      <c r="AM114" s="86">
        <f t="shared" si="37"/>
        <v>0</v>
      </c>
      <c r="AN114" s="71">
        <f t="shared" si="35"/>
        <v>0</v>
      </c>
      <c r="AO114" s="71"/>
      <c r="AP114" s="15"/>
      <c r="AQ114" s="15"/>
      <c r="AR114" s="15"/>
    </row>
    <row r="115" spans="1:44" ht="12.75">
      <c r="A115" s="71"/>
      <c r="B115" s="71"/>
      <c r="C115" s="75"/>
      <c r="D115" s="75"/>
      <c r="E115" s="75"/>
      <c r="F115" s="75"/>
      <c r="G115" s="75"/>
      <c r="H115" s="75">
        <f t="shared" si="44"/>
        <v>-0.8989999999999999</v>
      </c>
      <c r="I115" s="75">
        <f t="shared" si="38"/>
        <v>0.43794862712423266</v>
      </c>
      <c r="J115" s="75">
        <f t="shared" si="39"/>
        <v>-0.43794862712423266</v>
      </c>
      <c r="K115" s="75">
        <f t="shared" si="40"/>
        <v>-0.5190378920014735</v>
      </c>
      <c r="L115" s="75">
        <f t="shared" si="41"/>
        <v>-0.5190378920014734</v>
      </c>
      <c r="M115" s="75">
        <f t="shared" si="42"/>
        <v>-1.55711367600442</v>
      </c>
      <c r="N115" s="75"/>
      <c r="O115" s="75"/>
      <c r="P115" s="75"/>
      <c r="Q115" s="75"/>
      <c r="R115" s="75"/>
      <c r="S115" s="75"/>
      <c r="T115" s="80"/>
      <c r="U115" s="80"/>
      <c r="V115" s="74"/>
      <c r="W115" s="74"/>
      <c r="X115" s="71">
        <f t="shared" si="43"/>
        <v>-0.5190378920014734</v>
      </c>
      <c r="Y115" s="71">
        <f t="shared" si="31"/>
        <v>0</v>
      </c>
      <c r="Z115" s="71">
        <f t="shared" si="30"/>
        <v>0</v>
      </c>
      <c r="AA115" s="71" t="e">
        <f t="shared" si="32"/>
        <v>#REF!</v>
      </c>
      <c r="AB115" s="71"/>
      <c r="AC115" s="71">
        <f t="shared" si="34"/>
        <v>0</v>
      </c>
      <c r="AD115" s="71">
        <f t="shared" si="33"/>
        <v>0</v>
      </c>
      <c r="AE115" s="71"/>
      <c r="AF115" s="71"/>
      <c r="AG115" s="8"/>
      <c r="AH115" s="8"/>
      <c r="AI115" s="15"/>
      <c r="AJ115" s="15"/>
      <c r="AK115" s="15"/>
      <c r="AL115" s="15"/>
      <c r="AM115" s="86">
        <f t="shared" si="37"/>
        <v>0</v>
      </c>
      <c r="AN115" s="71">
        <f t="shared" si="35"/>
        <v>0</v>
      </c>
      <c r="AO115" s="71"/>
      <c r="AP115" s="15"/>
      <c r="AQ115" s="15"/>
      <c r="AR115" s="15"/>
    </row>
    <row r="116" spans="1:44" ht="12.75">
      <c r="A116" s="71"/>
      <c r="B116" s="71"/>
      <c r="C116" s="83" t="s">
        <v>13</v>
      </c>
      <c r="D116" s="81">
        <f>IF(O8&gt;0,1,3)</f>
        <v>3</v>
      </c>
      <c r="E116" s="75"/>
      <c r="F116" s="75"/>
      <c r="G116" s="75"/>
      <c r="H116" s="75">
        <f t="shared" si="44"/>
        <v>-0.8489999999999999</v>
      </c>
      <c r="I116" s="75">
        <f t="shared" si="38"/>
        <v>0.528392846280114</v>
      </c>
      <c r="J116" s="75">
        <f t="shared" si="39"/>
        <v>-0.528392846280114</v>
      </c>
      <c r="K116" s="75">
        <f t="shared" si="40"/>
        <v>-0.49017037854199225</v>
      </c>
      <c r="L116" s="75">
        <f t="shared" si="41"/>
        <v>-0.4901703785419922</v>
      </c>
      <c r="M116" s="75">
        <f t="shared" si="42"/>
        <v>-1.4705111356259761</v>
      </c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1">
        <f t="shared" si="43"/>
        <v>-0.4901703785419922</v>
      </c>
      <c r="Y116" s="71">
        <f t="shared" si="31"/>
        <v>0</v>
      </c>
      <c r="Z116" s="71">
        <f t="shared" si="30"/>
        <v>0</v>
      </c>
      <c r="AA116" s="71" t="e">
        <f t="shared" si="32"/>
        <v>#REF!</v>
      </c>
      <c r="AB116" s="71"/>
      <c r="AC116" s="71">
        <f t="shared" si="34"/>
        <v>0</v>
      </c>
      <c r="AD116" s="71">
        <f t="shared" si="33"/>
        <v>0</v>
      </c>
      <c r="AE116" s="71"/>
      <c r="AF116" s="71"/>
      <c r="AG116" s="8"/>
      <c r="AH116" s="8"/>
      <c r="AI116" s="15"/>
      <c r="AJ116" s="15"/>
      <c r="AK116" s="15"/>
      <c r="AL116" s="15"/>
      <c r="AM116" s="86">
        <f t="shared" si="37"/>
        <v>0</v>
      </c>
      <c r="AN116" s="71">
        <f t="shared" si="35"/>
        <v>0</v>
      </c>
      <c r="AO116" s="71"/>
      <c r="AP116" s="15"/>
      <c r="AQ116" s="15"/>
      <c r="AR116" s="15"/>
    </row>
    <row r="117" spans="1:44" ht="12.75">
      <c r="A117" s="71"/>
      <c r="B117" s="71"/>
      <c r="C117" s="75"/>
      <c r="D117" s="75"/>
      <c r="E117" s="75"/>
      <c r="F117" s="75"/>
      <c r="G117" s="75"/>
      <c r="H117" s="75">
        <f t="shared" si="44"/>
        <v>-0.7989999999999998</v>
      </c>
      <c r="I117" s="75">
        <f t="shared" si="38"/>
        <v>0.6013310236467102</v>
      </c>
      <c r="J117" s="75">
        <f t="shared" si="39"/>
        <v>-0.6013310236467102</v>
      </c>
      <c r="K117" s="75">
        <f t="shared" si="40"/>
        <v>-0.46130286508251095</v>
      </c>
      <c r="L117" s="75">
        <f t="shared" si="41"/>
        <v>-0.46130286508251084</v>
      </c>
      <c r="M117" s="75">
        <f t="shared" si="42"/>
        <v>-1.3839085952475323</v>
      </c>
      <c r="N117" s="75"/>
      <c r="O117" s="75">
        <v>1</v>
      </c>
      <c r="P117" s="75"/>
      <c r="Q117" s="75"/>
      <c r="R117" s="75"/>
      <c r="S117" s="75" t="s">
        <v>14</v>
      </c>
      <c r="T117" s="75" t="s">
        <v>15</v>
      </c>
      <c r="U117" s="75"/>
      <c r="V117" s="75"/>
      <c r="W117" s="75"/>
      <c r="X117" s="71">
        <f t="shared" si="43"/>
        <v>-0.46130286508251084</v>
      </c>
      <c r="Y117" s="71">
        <f t="shared" si="31"/>
        <v>0</v>
      </c>
      <c r="Z117" s="71">
        <f t="shared" si="30"/>
        <v>0</v>
      </c>
      <c r="AA117" s="71" t="e">
        <f t="shared" si="32"/>
        <v>#REF!</v>
      </c>
      <c r="AB117" s="71"/>
      <c r="AC117" s="71">
        <f t="shared" si="34"/>
        <v>0</v>
      </c>
      <c r="AD117" s="71">
        <f t="shared" si="33"/>
        <v>0</v>
      </c>
      <c r="AE117" s="71"/>
      <c r="AF117" s="71"/>
      <c r="AG117" s="8"/>
      <c r="AH117" s="8"/>
      <c r="AI117" s="15"/>
      <c r="AJ117" s="15"/>
      <c r="AK117" s="15"/>
      <c r="AL117" s="15"/>
      <c r="AM117" s="86">
        <f t="shared" si="37"/>
        <v>0</v>
      </c>
      <c r="AN117" s="71">
        <f t="shared" si="35"/>
        <v>0</v>
      </c>
      <c r="AO117" s="71"/>
      <c r="AP117" s="15"/>
      <c r="AQ117" s="15"/>
      <c r="AR117" s="15"/>
    </row>
    <row r="118" spans="1:43" ht="12.75">
      <c r="A118" s="71"/>
      <c r="B118" s="71"/>
      <c r="C118" s="75"/>
      <c r="D118" s="75"/>
      <c r="E118" s="75"/>
      <c r="F118" s="75"/>
      <c r="G118" s="75"/>
      <c r="H118" s="75">
        <f t="shared" si="44"/>
        <v>-0.7489999999999998</v>
      </c>
      <c r="I118" s="75">
        <f t="shared" si="38"/>
        <v>0.6625699963022778</v>
      </c>
      <c r="J118" s="75">
        <f t="shared" si="39"/>
        <v>-0.6625699963022778</v>
      </c>
      <c r="K118" s="75">
        <f t="shared" si="40"/>
        <v>-0.43243535162302965</v>
      </c>
      <c r="L118" s="75">
        <f t="shared" si="41"/>
        <v>-0.43243535162302954</v>
      </c>
      <c r="M118" s="75">
        <f t="shared" si="42"/>
        <v>-1.2973060548690882</v>
      </c>
      <c r="N118" s="75" t="s">
        <v>16</v>
      </c>
      <c r="O118" s="75">
        <v>0</v>
      </c>
      <c r="P118" s="75"/>
      <c r="Q118" s="75"/>
      <c r="R118" s="75"/>
      <c r="S118" s="75">
        <v>0</v>
      </c>
      <c r="T118" s="75">
        <v>0</v>
      </c>
      <c r="U118" s="75"/>
      <c r="V118" s="75"/>
      <c r="W118" s="75"/>
      <c r="X118" s="71">
        <f t="shared" si="43"/>
        <v>-0.43243535162302954</v>
      </c>
      <c r="Y118" s="71">
        <f t="shared" si="31"/>
        <v>0</v>
      </c>
      <c r="Z118" s="71">
        <f t="shared" si="30"/>
        <v>0</v>
      </c>
      <c r="AA118" s="71">
        <f t="shared" si="32"/>
        <v>0</v>
      </c>
      <c r="AB118" s="71"/>
      <c r="AC118" s="71">
        <f t="shared" si="34"/>
        <v>0</v>
      </c>
      <c r="AD118" s="71">
        <f t="shared" si="33"/>
        <v>0</v>
      </c>
      <c r="AE118" s="71"/>
      <c r="AF118" s="71"/>
      <c r="AG118" s="8"/>
      <c r="AH118" s="8"/>
      <c r="AI118" s="8"/>
      <c r="AJ118" s="8"/>
      <c r="AK118" s="8"/>
      <c r="AL118" s="8"/>
      <c r="AM118" s="86">
        <f t="shared" si="37"/>
        <v>0</v>
      </c>
      <c r="AN118" s="71">
        <f t="shared" si="35"/>
        <v>0</v>
      </c>
      <c r="AO118" s="71"/>
      <c r="AP118" s="15"/>
      <c r="AQ118" s="8"/>
    </row>
    <row r="119" spans="1:43" ht="12.75">
      <c r="A119" s="71"/>
      <c r="B119" s="71"/>
      <c r="C119" s="75"/>
      <c r="D119" s="75"/>
      <c r="E119" s="75"/>
      <c r="F119" s="75"/>
      <c r="G119" s="75"/>
      <c r="H119" s="75">
        <f t="shared" si="44"/>
        <v>-0.6989999999999997</v>
      </c>
      <c r="I119" s="75">
        <f t="shared" si="38"/>
        <v>0.715121667969864</v>
      </c>
      <c r="J119" s="75">
        <f t="shared" si="39"/>
        <v>-0.715121667969864</v>
      </c>
      <c r="K119" s="75">
        <f t="shared" si="40"/>
        <v>-0.4035678381635483</v>
      </c>
      <c r="L119" s="75">
        <f t="shared" si="41"/>
        <v>-0.40356783816354824</v>
      </c>
      <c r="M119" s="75">
        <f t="shared" si="42"/>
        <v>-1.2107035144906444</v>
      </c>
      <c r="N119" s="75"/>
      <c r="O119" s="75"/>
      <c r="P119" s="75"/>
      <c r="Q119" s="75"/>
      <c r="R119" s="75"/>
      <c r="S119" s="75">
        <f>IF(OR(AND(D116=1,E43=360),AND(D116=1,E43=0)),((3^(1/2))/2),T113)</f>
        <v>0.5000000000000001</v>
      </c>
      <c r="T119" s="75">
        <f>$U$113</f>
        <v>0.8660254037844386</v>
      </c>
      <c r="U119" s="75"/>
      <c r="V119" s="75"/>
      <c r="W119" s="75"/>
      <c r="X119" s="71">
        <f t="shared" si="43"/>
        <v>-0.40356783816354824</v>
      </c>
      <c r="Y119" s="71">
        <f t="shared" si="31"/>
        <v>0</v>
      </c>
      <c r="Z119" s="71">
        <f t="shared" si="30"/>
        <v>0</v>
      </c>
      <c r="AA119" s="71">
        <f t="shared" si="32"/>
        <v>-0.02</v>
      </c>
      <c r="AB119" s="71"/>
      <c r="AC119" s="71">
        <f t="shared" si="34"/>
        <v>0</v>
      </c>
      <c r="AD119" s="71">
        <f t="shared" si="33"/>
        <v>0</v>
      </c>
      <c r="AE119" s="71"/>
      <c r="AF119" s="71"/>
      <c r="AG119" s="8"/>
      <c r="AH119" s="8"/>
      <c r="AI119" s="8"/>
      <c r="AJ119" s="8"/>
      <c r="AK119" s="8"/>
      <c r="AL119" s="8"/>
      <c r="AM119" s="86">
        <f t="shared" si="37"/>
        <v>0</v>
      </c>
      <c r="AN119" s="71">
        <f t="shared" si="35"/>
        <v>0</v>
      </c>
      <c r="AO119" s="71"/>
      <c r="AP119" s="15"/>
      <c r="AQ119" s="8"/>
    </row>
    <row r="120" spans="1:43" ht="12.75">
      <c r="A120" s="71"/>
      <c r="B120" s="71"/>
      <c r="C120" s="75"/>
      <c r="D120" s="75"/>
      <c r="E120" s="75"/>
      <c r="F120" s="75"/>
      <c r="G120" s="75"/>
      <c r="H120" s="75">
        <f t="shared" si="44"/>
        <v>-0.6489999999999997</v>
      </c>
      <c r="I120" s="75">
        <f t="shared" si="38"/>
        <v>0.7607884068517345</v>
      </c>
      <c r="J120" s="75">
        <f t="shared" si="39"/>
        <v>-0.7607884068517345</v>
      </c>
      <c r="K120" s="75">
        <f t="shared" si="40"/>
        <v>-0.374700324704067</v>
      </c>
      <c r="L120" s="75">
        <f t="shared" si="41"/>
        <v>-0.37470032470406694</v>
      </c>
      <c r="M120" s="75">
        <f t="shared" si="42"/>
        <v>-1.1241009741122006</v>
      </c>
      <c r="N120" s="75" t="s">
        <v>17</v>
      </c>
      <c r="O120" s="75">
        <f>T113</f>
        <v>0.5000000000000001</v>
      </c>
      <c r="P120" s="75"/>
      <c r="Q120" s="75"/>
      <c r="R120" s="75"/>
      <c r="S120" s="75">
        <f>IF(OR(AND($D$116=2,$E$43=90),AND($D$116=3,$E$43=270)),-0.6,IF(OR(AND($D$116=3,$E$43=180),AND($D$116=2,$E$43=180)),-1,IF(OR(AND($D$116=1,$E$43=90),AND($D$116=4,$E$43=270)),0.6,1)))</f>
        <v>1</v>
      </c>
      <c r="T120" s="75">
        <f>IF(OR(AND($D$116=2,$E$43=90),AND($D$116=4,$E$43=270)),-((3)^(1/2)),IF(OR(AND($D$116=3,$E$43=180),AND($D$116=1,$E$43=360),AND(D116=1,E43=0)),((1/3)^(1/2)),IF(OR(AND($D$116=3,$E$43=270),AND($D$116=1,$E$43=90)),3^(1/2),-((1/3)^(1/2)))))*S120</f>
        <v>-0.5773502691896257</v>
      </c>
      <c r="U120" s="75"/>
      <c r="V120" s="75"/>
      <c r="W120" s="75"/>
      <c r="X120" s="71">
        <f t="shared" si="43"/>
        <v>-0.37470032470406694</v>
      </c>
      <c r="Y120" s="71">
        <f t="shared" si="31"/>
        <v>0</v>
      </c>
      <c r="Z120" s="71">
        <f t="shared" si="30"/>
        <v>0</v>
      </c>
      <c r="AA120" s="71">
        <f t="shared" si="32"/>
        <v>0</v>
      </c>
      <c r="AB120" s="71"/>
      <c r="AC120" s="71">
        <f t="shared" si="34"/>
        <v>0</v>
      </c>
      <c r="AD120" s="71">
        <f t="shared" si="33"/>
        <v>0</v>
      </c>
      <c r="AE120" s="71"/>
      <c r="AF120" s="71"/>
      <c r="AG120" s="8"/>
      <c r="AH120" s="8"/>
      <c r="AI120" s="8"/>
      <c r="AJ120" s="8"/>
      <c r="AK120" s="8"/>
      <c r="AL120" s="8"/>
      <c r="AM120" s="86">
        <f t="shared" si="37"/>
        <v>0</v>
      </c>
      <c r="AN120" s="71">
        <f t="shared" si="35"/>
        <v>0</v>
      </c>
      <c r="AO120" s="71"/>
      <c r="AP120" s="15"/>
      <c r="AQ120" s="8"/>
    </row>
    <row r="121" spans="1:43" ht="12.75">
      <c r="A121" s="71"/>
      <c r="B121" s="71"/>
      <c r="C121" s="75"/>
      <c r="D121" s="75"/>
      <c r="E121" s="75"/>
      <c r="F121" s="75"/>
      <c r="G121" s="75"/>
      <c r="H121" s="75">
        <f t="shared" si="44"/>
        <v>-0.5989999999999996</v>
      </c>
      <c r="I121" s="75">
        <f t="shared" si="38"/>
        <v>0.8007490243515757</v>
      </c>
      <c r="J121" s="75">
        <f t="shared" si="39"/>
        <v>-0.8007490243515757</v>
      </c>
      <c r="K121" s="75">
        <f t="shared" si="40"/>
        <v>-0.34583281124458565</v>
      </c>
      <c r="L121" s="75">
        <f t="shared" si="41"/>
        <v>-0.3458328112445856</v>
      </c>
      <c r="M121" s="75">
        <f t="shared" si="42"/>
        <v>-1.0374984337337565</v>
      </c>
      <c r="N121" s="75"/>
      <c r="O121" s="75">
        <f>U113</f>
        <v>0.8660254037844386</v>
      </c>
      <c r="P121" s="75"/>
      <c r="Q121" s="75"/>
      <c r="R121" s="75"/>
      <c r="S121" s="75"/>
      <c r="T121" s="75"/>
      <c r="U121" s="75"/>
      <c r="V121" s="75"/>
      <c r="W121" s="75"/>
      <c r="X121" s="71">
        <f t="shared" si="43"/>
        <v>-0.3458328112445856</v>
      </c>
      <c r="Y121" s="71">
        <f t="shared" si="31"/>
        <v>0</v>
      </c>
      <c r="Z121" s="71">
        <f t="shared" si="30"/>
        <v>0</v>
      </c>
      <c r="AA121" s="71">
        <f t="shared" si="32"/>
        <v>-0.02</v>
      </c>
      <c r="AB121" s="71"/>
      <c r="AC121" s="71">
        <f t="shared" si="34"/>
        <v>0</v>
      </c>
      <c r="AD121" s="71">
        <f t="shared" si="33"/>
        <v>0</v>
      </c>
      <c r="AE121" s="71"/>
      <c r="AF121" s="71"/>
      <c r="AG121" s="8"/>
      <c r="AH121" s="8"/>
      <c r="AI121" s="8"/>
      <c r="AJ121" s="8"/>
      <c r="AK121" s="8"/>
      <c r="AL121" s="8"/>
      <c r="AM121" s="86">
        <f t="shared" si="37"/>
        <v>0</v>
      </c>
      <c r="AN121" s="71">
        <f t="shared" si="35"/>
        <v>0</v>
      </c>
      <c r="AO121" s="71"/>
      <c r="AP121" s="15"/>
      <c r="AQ121" s="8"/>
    </row>
    <row r="122" spans="1:43" ht="12.75">
      <c r="A122" s="71"/>
      <c r="B122" s="71"/>
      <c r="C122" s="75"/>
      <c r="D122" s="75"/>
      <c r="E122" s="75"/>
      <c r="F122" s="75"/>
      <c r="G122" s="75"/>
      <c r="H122" s="75">
        <f t="shared" si="44"/>
        <v>-0.5489999999999996</v>
      </c>
      <c r="I122" s="75">
        <f t="shared" si="38"/>
        <v>0.8358223495456438</v>
      </c>
      <c r="J122" s="75">
        <f t="shared" si="39"/>
        <v>-0.8358223495456438</v>
      </c>
      <c r="K122" s="75">
        <f t="shared" si="40"/>
        <v>-0.31696529778510435</v>
      </c>
      <c r="L122" s="75">
        <f t="shared" si="41"/>
        <v>-0.3169652977851043</v>
      </c>
      <c r="M122" s="75">
        <f t="shared" si="42"/>
        <v>-0.9508958933553127</v>
      </c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1">
        <f t="shared" si="43"/>
        <v>-0.3169652977851043</v>
      </c>
      <c r="Y122" s="71">
        <f t="shared" si="31"/>
        <v>0</v>
      </c>
      <c r="Z122" s="71">
        <f t="shared" si="30"/>
        <v>0</v>
      </c>
      <c r="AA122" s="71">
        <f t="shared" si="32"/>
        <v>-0.04</v>
      </c>
      <c r="AB122" s="71"/>
      <c r="AC122" s="71">
        <f t="shared" si="34"/>
        <v>0</v>
      </c>
      <c r="AD122" s="71">
        <f t="shared" si="33"/>
        <v>0</v>
      </c>
      <c r="AE122" s="71"/>
      <c r="AF122" s="71"/>
      <c r="AG122" s="8"/>
      <c r="AH122" s="8"/>
      <c r="AI122" s="8"/>
      <c r="AJ122" s="8"/>
      <c r="AK122" s="8"/>
      <c r="AL122" s="8"/>
      <c r="AM122" s="86">
        <f t="shared" si="37"/>
        <v>0</v>
      </c>
      <c r="AN122" s="71">
        <f t="shared" si="35"/>
        <v>0</v>
      </c>
      <c r="AO122" s="71"/>
      <c r="AP122" s="15"/>
      <c r="AQ122" s="8"/>
    </row>
    <row r="123" spans="1:43" ht="12.75">
      <c r="A123" s="71"/>
      <c r="B123" s="71"/>
      <c r="C123" s="75"/>
      <c r="D123" s="75"/>
      <c r="E123" s="75"/>
      <c r="F123" s="75"/>
      <c r="G123" s="75"/>
      <c r="H123" s="75">
        <f t="shared" si="44"/>
        <v>-0.4989999999999996</v>
      </c>
      <c r="I123" s="75">
        <f t="shared" si="38"/>
        <v>0.8666019847657864</v>
      </c>
      <c r="J123" s="75">
        <f t="shared" si="39"/>
        <v>-0.8666019847657864</v>
      </c>
      <c r="K123" s="75">
        <f t="shared" si="40"/>
        <v>-0.28809778432562305</v>
      </c>
      <c r="L123" s="75">
        <f t="shared" si="41"/>
        <v>-0.288097784325623</v>
      </c>
      <c r="M123" s="75">
        <f t="shared" si="42"/>
        <v>-0.8642933529768688</v>
      </c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1">
        <f t="shared" si="43"/>
        <v>-0.288097784325623</v>
      </c>
      <c r="Y123" s="71">
        <f t="shared" si="31"/>
        <v>0</v>
      </c>
      <c r="Z123" s="71">
        <f t="shared" si="30"/>
        <v>0</v>
      </c>
      <c r="AA123" s="71">
        <f t="shared" si="32"/>
        <v>-0.06</v>
      </c>
      <c r="AB123" s="71"/>
      <c r="AC123" s="71">
        <f t="shared" si="34"/>
        <v>0</v>
      </c>
      <c r="AD123" s="71">
        <f t="shared" si="33"/>
        <v>0</v>
      </c>
      <c r="AE123" s="71"/>
      <c r="AF123" s="71"/>
      <c r="AG123" s="8"/>
      <c r="AH123" s="8"/>
      <c r="AI123" s="8"/>
      <c r="AJ123" s="8"/>
      <c r="AK123" s="8"/>
      <c r="AL123" s="8"/>
      <c r="AM123" s="86">
        <f t="shared" si="37"/>
        <v>0</v>
      </c>
      <c r="AN123" s="71">
        <f t="shared" si="35"/>
        <v>0</v>
      </c>
      <c r="AO123" s="71"/>
      <c r="AP123" s="15"/>
      <c r="AQ123" s="8"/>
    </row>
    <row r="124" spans="1:48" ht="12.75">
      <c r="A124" s="71"/>
      <c r="B124" s="71"/>
      <c r="C124" s="75"/>
      <c r="D124" s="75"/>
      <c r="E124" s="75"/>
      <c r="F124" s="75"/>
      <c r="G124" s="75"/>
      <c r="H124" s="75">
        <f t="shared" si="44"/>
        <v>-0.4489999999999996</v>
      </c>
      <c r="I124" s="75">
        <f t="shared" si="38"/>
        <v>0.8935317565705208</v>
      </c>
      <c r="J124" s="75">
        <f t="shared" si="39"/>
        <v>-0.8935317565705208</v>
      </c>
      <c r="K124" s="75">
        <f t="shared" si="40"/>
        <v>-0.2592302708661418</v>
      </c>
      <c r="L124" s="75">
        <f t="shared" si="41"/>
        <v>-0.25923027086614175</v>
      </c>
      <c r="M124" s="75">
        <f t="shared" si="42"/>
        <v>-0.777690812598425</v>
      </c>
      <c r="N124" s="75" t="s">
        <v>42</v>
      </c>
      <c r="O124" s="75"/>
      <c r="P124" s="75"/>
      <c r="Q124" s="75"/>
      <c r="R124" s="75"/>
      <c r="S124" s="75"/>
      <c r="T124" s="75"/>
      <c r="U124" s="75"/>
      <c r="V124" s="75"/>
      <c r="W124" s="75"/>
      <c r="X124" s="71">
        <f t="shared" si="43"/>
        <v>-0.25923027086614175</v>
      </c>
      <c r="Y124" s="71">
        <f t="shared" si="31"/>
        <v>0</v>
      </c>
      <c r="Z124" s="71">
        <f t="shared" si="30"/>
        <v>0</v>
      </c>
      <c r="AA124" s="71">
        <f t="shared" si="32"/>
        <v>-0.08</v>
      </c>
      <c r="AB124" s="71"/>
      <c r="AC124" s="71">
        <f t="shared" si="34"/>
        <v>0</v>
      </c>
      <c r="AD124" s="71">
        <f t="shared" si="33"/>
        <v>0</v>
      </c>
      <c r="AE124" s="71"/>
      <c r="AF124" s="71"/>
      <c r="AG124" s="8"/>
      <c r="AH124" s="8"/>
      <c r="AI124" s="8"/>
      <c r="AJ124" s="8"/>
      <c r="AK124" s="8"/>
      <c r="AL124" s="8"/>
      <c r="AM124" s="86">
        <f t="shared" si="37"/>
        <v>0</v>
      </c>
      <c r="AN124" s="71">
        <f t="shared" si="35"/>
        <v>0</v>
      </c>
      <c r="AO124" s="71"/>
      <c r="AP124" s="15"/>
      <c r="AQ124" s="8"/>
      <c r="AV124" s="53"/>
    </row>
    <row r="125" spans="1:43" ht="12.75">
      <c r="A125" s="71"/>
      <c r="B125" s="71"/>
      <c r="C125" s="75"/>
      <c r="D125" s="75"/>
      <c r="E125" s="75"/>
      <c r="F125" s="75"/>
      <c r="G125" s="75"/>
      <c r="H125" s="75">
        <f t="shared" si="44"/>
        <v>-0.39899999999999963</v>
      </c>
      <c r="I125" s="75">
        <f t="shared" si="38"/>
        <v>0.9169509256225222</v>
      </c>
      <c r="J125" s="75">
        <f t="shared" si="39"/>
        <v>-0.9169509256225222</v>
      </c>
      <c r="K125" s="75">
        <f t="shared" si="40"/>
        <v>-0.2303627574066605</v>
      </c>
      <c r="L125" s="75">
        <f t="shared" si="41"/>
        <v>-0.23036275740666046</v>
      </c>
      <c r="M125" s="75">
        <f t="shared" si="42"/>
        <v>-0.6910882722199811</v>
      </c>
      <c r="N125" s="75">
        <v>1</v>
      </c>
      <c r="O125" s="75">
        <v>0</v>
      </c>
      <c r="P125" s="75"/>
      <c r="Q125" s="75"/>
      <c r="R125" s="75"/>
      <c r="S125" s="75"/>
      <c r="T125" s="75"/>
      <c r="U125" s="75"/>
      <c r="V125" s="75"/>
      <c r="W125" s="75"/>
      <c r="X125" s="71">
        <f t="shared" si="43"/>
        <v>-0.23036275740666046</v>
      </c>
      <c r="Y125" s="71">
        <f t="shared" si="31"/>
        <v>0</v>
      </c>
      <c r="Z125" s="71">
        <f t="shared" si="30"/>
        <v>0</v>
      </c>
      <c r="AA125" s="71">
        <f t="shared" si="32"/>
        <v>-0.1</v>
      </c>
      <c r="AB125" s="71"/>
      <c r="AC125" s="71">
        <f t="shared" si="34"/>
        <v>0</v>
      </c>
      <c r="AD125" s="71">
        <f t="shared" si="33"/>
        <v>0</v>
      </c>
      <c r="AE125" s="71"/>
      <c r="AF125" s="71"/>
      <c r="AG125" s="8"/>
      <c r="AH125" s="8"/>
      <c r="AI125" s="8"/>
      <c r="AJ125" s="8"/>
      <c r="AK125" s="8"/>
      <c r="AL125" s="8"/>
      <c r="AM125" s="86">
        <f t="shared" si="37"/>
        <v>0</v>
      </c>
      <c r="AN125" s="71">
        <f t="shared" si="35"/>
        <v>0</v>
      </c>
      <c r="AO125" s="71"/>
      <c r="AP125" s="15"/>
      <c r="AQ125" s="8"/>
    </row>
    <row r="126" spans="1:43" ht="12.75">
      <c r="A126" s="71"/>
      <c r="B126" s="71"/>
      <c r="C126" s="75"/>
      <c r="D126" s="75"/>
      <c r="E126" s="75"/>
      <c r="F126" s="75"/>
      <c r="G126" s="75"/>
      <c r="H126" s="75">
        <f t="shared" si="44"/>
        <v>-0.34899999999999964</v>
      </c>
      <c r="I126" s="75">
        <f t="shared" si="38"/>
        <v>0.9371227240868724</v>
      </c>
      <c r="J126" s="75">
        <f t="shared" si="39"/>
        <v>-0.9371227240868724</v>
      </c>
      <c r="K126" s="75">
        <f t="shared" si="40"/>
        <v>-0.20149524394717921</v>
      </c>
      <c r="L126" s="75">
        <f t="shared" si="41"/>
        <v>-0.2014952439471792</v>
      </c>
      <c r="M126" s="75">
        <f t="shared" si="42"/>
        <v>-0.6044857318415374</v>
      </c>
      <c r="N126" s="75">
        <v>1</v>
      </c>
      <c r="O126" s="75">
        <v>0.577</v>
      </c>
      <c r="P126" s="75"/>
      <c r="Q126" s="75"/>
      <c r="R126" s="75"/>
      <c r="S126" s="75"/>
      <c r="T126" s="75"/>
      <c r="U126" s="75"/>
      <c r="V126" s="75"/>
      <c r="W126" s="75"/>
      <c r="X126" s="71">
        <f t="shared" si="43"/>
        <v>-0.2014952439471792</v>
      </c>
      <c r="Y126" s="71">
        <f t="shared" si="31"/>
        <v>0</v>
      </c>
      <c r="Z126" s="71">
        <f t="shared" si="30"/>
        <v>0</v>
      </c>
      <c r="AA126" s="71">
        <f t="shared" si="32"/>
        <v>-0.12000000000000001</v>
      </c>
      <c r="AB126" s="71"/>
      <c r="AC126" s="71">
        <f t="shared" si="34"/>
        <v>0</v>
      </c>
      <c r="AD126" s="71">
        <f t="shared" si="33"/>
        <v>0</v>
      </c>
      <c r="AE126" s="71"/>
      <c r="AF126" s="71"/>
      <c r="AG126" s="8"/>
      <c r="AH126" s="8"/>
      <c r="AI126" s="8"/>
      <c r="AJ126" s="8"/>
      <c r="AK126" s="8"/>
      <c r="AL126" s="8"/>
      <c r="AM126" s="86">
        <f t="shared" si="37"/>
        <v>0</v>
      </c>
      <c r="AN126" s="71">
        <f t="shared" si="35"/>
        <v>0</v>
      </c>
      <c r="AO126" s="71"/>
      <c r="AP126" s="15"/>
      <c r="AQ126" s="8"/>
    </row>
    <row r="127" spans="1:43" ht="12.75">
      <c r="A127" s="71"/>
      <c r="B127" s="71"/>
      <c r="C127" s="75"/>
      <c r="D127" s="75"/>
      <c r="E127" s="75"/>
      <c r="F127" s="75"/>
      <c r="G127" s="75"/>
      <c r="H127" s="75">
        <f t="shared" si="44"/>
        <v>-0.29899999999999965</v>
      </c>
      <c r="I127" s="75">
        <f t="shared" si="38"/>
        <v>0.9542531110769302</v>
      </c>
      <c r="J127" s="75">
        <f t="shared" si="39"/>
        <v>-0.9542531110769302</v>
      </c>
      <c r="K127" s="75">
        <f t="shared" si="40"/>
        <v>-0.17262773048769792</v>
      </c>
      <c r="L127" s="75">
        <f t="shared" si="41"/>
        <v>-0.1726277304876979</v>
      </c>
      <c r="M127" s="75">
        <f t="shared" si="42"/>
        <v>-0.5178831914630936</v>
      </c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1">
        <f t="shared" si="43"/>
        <v>-0.1726277304876979</v>
      </c>
      <c r="Y127" s="71">
        <f t="shared" si="31"/>
        <v>0</v>
      </c>
      <c r="Z127" s="71">
        <f t="shared" si="30"/>
        <v>0</v>
      </c>
      <c r="AA127" s="71">
        <f t="shared" si="32"/>
        <v>-0.14</v>
      </c>
      <c r="AB127" s="71"/>
      <c r="AC127" s="71">
        <f t="shared" si="34"/>
        <v>0</v>
      </c>
      <c r="AD127" s="71">
        <f t="shared" si="33"/>
        <v>0</v>
      </c>
      <c r="AE127" s="71"/>
      <c r="AF127" s="71"/>
      <c r="AG127" s="8"/>
      <c r="AH127" s="8"/>
      <c r="AI127" s="8"/>
      <c r="AJ127" s="8"/>
      <c r="AK127" s="8"/>
      <c r="AL127" s="8"/>
      <c r="AM127" s="86">
        <f t="shared" si="37"/>
        <v>0</v>
      </c>
      <c r="AN127" s="71">
        <f t="shared" si="35"/>
        <v>0</v>
      </c>
      <c r="AO127" s="71"/>
      <c r="AP127" s="15"/>
      <c r="AQ127" s="8"/>
    </row>
    <row r="128" spans="1:43" ht="12.75">
      <c r="A128" s="71"/>
      <c r="B128" s="71"/>
      <c r="C128" s="75"/>
      <c r="D128" s="75"/>
      <c r="E128" s="75"/>
      <c r="F128" s="75"/>
      <c r="G128" s="75"/>
      <c r="H128" s="75">
        <f t="shared" si="44"/>
        <v>-0.24899999999999967</v>
      </c>
      <c r="I128" s="75">
        <f t="shared" si="38"/>
        <v>0.9685034847639941</v>
      </c>
      <c r="J128" s="75">
        <f t="shared" si="39"/>
        <v>-0.9685034847639941</v>
      </c>
      <c r="K128" s="75">
        <f t="shared" si="40"/>
        <v>-0.14376021702821665</v>
      </c>
      <c r="L128" s="75">
        <f t="shared" si="41"/>
        <v>-0.14376021702821662</v>
      </c>
      <c r="M128" s="75">
        <f t="shared" si="42"/>
        <v>-0.43128065108464975</v>
      </c>
      <c r="N128" s="75" t="s">
        <v>43</v>
      </c>
      <c r="O128" s="75"/>
      <c r="P128" s="75"/>
      <c r="Q128" s="75"/>
      <c r="R128" s="75"/>
      <c r="S128" s="75"/>
      <c r="T128" s="75"/>
      <c r="U128" s="75"/>
      <c r="V128" s="75"/>
      <c r="W128" s="75"/>
      <c r="X128" s="71">
        <f t="shared" si="43"/>
        <v>-0.14376021702821662</v>
      </c>
      <c r="Y128" s="71">
        <f aca="true" t="shared" si="45" ref="Y128:Y159">IF(AND($O$8&gt;0,Y127&gt;-((0.3^2*(1-$O$8^2))^(1/2))),Y127-0.02,Y127)</f>
        <v>0</v>
      </c>
      <c r="Z128" s="71">
        <f t="shared" si="30"/>
        <v>0</v>
      </c>
      <c r="AA128" s="71">
        <f t="shared" si="32"/>
        <v>-0.16</v>
      </c>
      <c r="AB128" s="71"/>
      <c r="AC128" s="71">
        <f t="shared" si="34"/>
        <v>0</v>
      </c>
      <c r="AD128" s="71">
        <f t="shared" si="33"/>
        <v>0</v>
      </c>
      <c r="AE128" s="71"/>
      <c r="AF128" s="71"/>
      <c r="AG128" s="8"/>
      <c r="AH128" s="8"/>
      <c r="AI128" s="8"/>
      <c r="AJ128" s="8"/>
      <c r="AK128" s="8"/>
      <c r="AL128" s="8"/>
      <c r="AM128" s="86">
        <f t="shared" si="37"/>
        <v>0</v>
      </c>
      <c r="AN128" s="71">
        <f t="shared" si="35"/>
        <v>0</v>
      </c>
      <c r="AO128" s="71"/>
      <c r="AP128" s="15"/>
      <c r="AQ128" s="8"/>
    </row>
    <row r="129" spans="1:43" ht="12.75">
      <c r="A129" s="71"/>
      <c r="B129" s="71"/>
      <c r="C129" s="75"/>
      <c r="D129" s="75"/>
      <c r="E129" s="75"/>
      <c r="F129" s="75"/>
      <c r="G129" s="75"/>
      <c r="H129" s="75">
        <f t="shared" si="44"/>
        <v>-0.19899999999999968</v>
      </c>
      <c r="I129" s="75">
        <f t="shared" si="38"/>
        <v>0.9799994897957857</v>
      </c>
      <c r="J129" s="75">
        <f t="shared" si="39"/>
        <v>-0.9799994897957857</v>
      </c>
      <c r="K129" s="75">
        <f t="shared" si="40"/>
        <v>-0.11489270356873535</v>
      </c>
      <c r="L129" s="75">
        <f t="shared" si="41"/>
        <v>-0.11489270356873534</v>
      </c>
      <c r="M129" s="75">
        <f t="shared" si="42"/>
        <v>-0.3446781107062059</v>
      </c>
      <c r="N129" s="75">
        <v>1</v>
      </c>
      <c r="O129" s="75"/>
      <c r="P129" s="75">
        <v>0</v>
      </c>
      <c r="Q129" s="75"/>
      <c r="R129" s="75"/>
      <c r="S129" s="75"/>
      <c r="T129" s="75"/>
      <c r="U129" s="75"/>
      <c r="V129" s="75"/>
      <c r="W129" s="75"/>
      <c r="X129" s="71">
        <f t="shared" si="43"/>
        <v>-0.11489270356873534</v>
      </c>
      <c r="Y129" s="71">
        <f t="shared" si="45"/>
        <v>0</v>
      </c>
      <c r="Z129" s="71">
        <f t="shared" si="30"/>
        <v>0</v>
      </c>
      <c r="AA129" s="71">
        <f t="shared" si="32"/>
        <v>-0.18</v>
      </c>
      <c r="AB129" s="71"/>
      <c r="AC129" s="71">
        <f t="shared" si="34"/>
        <v>0</v>
      </c>
      <c r="AD129" s="71">
        <f t="shared" si="33"/>
        <v>0</v>
      </c>
      <c r="AE129" s="71"/>
      <c r="AF129" s="71"/>
      <c r="AG129" s="8"/>
      <c r="AH129" s="8"/>
      <c r="AI129" s="8"/>
      <c r="AJ129" s="8"/>
      <c r="AK129" s="8"/>
      <c r="AL129" s="8"/>
      <c r="AM129" s="86">
        <f t="shared" si="37"/>
        <v>0</v>
      </c>
      <c r="AN129" s="71">
        <f t="shared" si="35"/>
        <v>0</v>
      </c>
      <c r="AO129" s="71"/>
      <c r="AP129" s="15"/>
      <c r="AQ129" s="8"/>
    </row>
    <row r="130" spans="1:43" ht="12.75">
      <c r="A130" s="71"/>
      <c r="B130" s="71"/>
      <c r="C130" s="75"/>
      <c r="D130" s="75"/>
      <c r="E130" s="75"/>
      <c r="F130" s="75"/>
      <c r="G130" s="75"/>
      <c r="H130" s="75">
        <f t="shared" si="44"/>
        <v>-0.1489999999999997</v>
      </c>
      <c r="I130" s="75">
        <f t="shared" si="38"/>
        <v>0.9888371959023387</v>
      </c>
      <c r="J130" s="75">
        <f t="shared" si="39"/>
        <v>-0.9888371959023387</v>
      </c>
      <c r="K130" s="75">
        <f t="shared" si="40"/>
        <v>-0.08602519010925407</v>
      </c>
      <c r="L130" s="75">
        <f t="shared" si="41"/>
        <v>-0.08602519010925405</v>
      </c>
      <c r="M130" s="75">
        <f t="shared" si="42"/>
        <v>-0.25807557032776207</v>
      </c>
      <c r="N130" s="75">
        <v>1</v>
      </c>
      <c r="O130" s="75"/>
      <c r="P130" s="75">
        <v>1.73</v>
      </c>
      <c r="Q130" s="75"/>
      <c r="R130" s="75"/>
      <c r="S130" s="75"/>
      <c r="T130" s="75"/>
      <c r="U130" s="75"/>
      <c r="V130" s="75"/>
      <c r="W130" s="75"/>
      <c r="X130" s="71">
        <f t="shared" si="43"/>
        <v>-0.08602519010925405</v>
      </c>
      <c r="Y130" s="71">
        <f t="shared" si="45"/>
        <v>0</v>
      </c>
      <c r="Z130" s="71">
        <f t="shared" si="30"/>
        <v>0</v>
      </c>
      <c r="AA130" s="71">
        <f t="shared" si="32"/>
        <v>-0.19999999999999998</v>
      </c>
      <c r="AB130" s="71"/>
      <c r="AC130" s="71">
        <f t="shared" si="34"/>
        <v>0</v>
      </c>
      <c r="AD130" s="71">
        <f t="shared" si="33"/>
        <v>0</v>
      </c>
      <c r="AE130" s="71"/>
      <c r="AF130" s="71"/>
      <c r="AG130" s="8"/>
      <c r="AH130" s="8"/>
      <c r="AI130" s="8"/>
      <c r="AJ130" s="8"/>
      <c r="AK130" s="8"/>
      <c r="AL130" s="8"/>
      <c r="AM130" s="86">
        <f t="shared" si="37"/>
        <v>0</v>
      </c>
      <c r="AN130" s="71">
        <f t="shared" si="35"/>
        <v>0</v>
      </c>
      <c r="AO130" s="71"/>
      <c r="AP130" s="15"/>
      <c r="AQ130" s="8"/>
    </row>
    <row r="131" spans="1:43" ht="12.75">
      <c r="A131" s="71"/>
      <c r="B131" s="71"/>
      <c r="C131" s="75"/>
      <c r="D131" s="75"/>
      <c r="E131" s="75"/>
      <c r="F131" s="75"/>
      <c r="G131" s="75"/>
      <c r="H131" s="75">
        <f t="shared" si="44"/>
        <v>-0.09899999999999969</v>
      </c>
      <c r="I131" s="75">
        <f t="shared" si="38"/>
        <v>0.9950874333444273</v>
      </c>
      <c r="J131" s="75">
        <f t="shared" si="39"/>
        <v>-0.9950874333444273</v>
      </c>
      <c r="K131" s="75">
        <f t="shared" si="40"/>
        <v>-0.057157676649772775</v>
      </c>
      <c r="L131" s="75">
        <f t="shared" si="41"/>
        <v>-0.05715767664977277</v>
      </c>
      <c r="M131" s="75">
        <f t="shared" si="42"/>
        <v>-0.17147302994931826</v>
      </c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1">
        <f t="shared" si="43"/>
        <v>-0.05715767664977277</v>
      </c>
      <c r="Y131" s="71">
        <f t="shared" si="45"/>
        <v>0</v>
      </c>
      <c r="Z131" s="71">
        <f t="shared" si="30"/>
        <v>0</v>
      </c>
      <c r="AA131" s="71">
        <f aca="true" t="shared" si="46" ref="AA131:AA160">IF(D127&gt;0,0,IF(AA130=-0.3,0,AA130-0.02))</f>
        <v>-0.21999999999999997</v>
      </c>
      <c r="AB131" s="71"/>
      <c r="AC131" s="71">
        <f t="shared" si="34"/>
        <v>0</v>
      </c>
      <c r="AD131" s="71">
        <f t="shared" si="33"/>
        <v>0</v>
      </c>
      <c r="AE131" s="71"/>
      <c r="AF131" s="71"/>
      <c r="AG131" s="8"/>
      <c r="AH131" s="8"/>
      <c r="AI131" s="8"/>
      <c r="AJ131" s="8"/>
      <c r="AK131" s="8"/>
      <c r="AL131" s="8"/>
      <c r="AM131" s="86">
        <f t="shared" si="37"/>
        <v>0</v>
      </c>
      <c r="AN131" s="71">
        <f t="shared" si="35"/>
        <v>0</v>
      </c>
      <c r="AO131" s="71"/>
      <c r="AP131" s="15"/>
      <c r="AQ131" s="8"/>
    </row>
    <row r="132" spans="1:43" ht="12.75">
      <c r="A132" s="71"/>
      <c r="B132" s="71"/>
      <c r="C132" s="75"/>
      <c r="D132" s="75"/>
      <c r="E132" s="75"/>
      <c r="F132" s="75"/>
      <c r="G132" s="75"/>
      <c r="H132" s="75">
        <f t="shared" si="44"/>
        <v>-0.04899999999999968</v>
      </c>
      <c r="I132" s="75">
        <f t="shared" si="38"/>
        <v>0.9987987785334942</v>
      </c>
      <c r="J132" s="75">
        <f t="shared" si="39"/>
        <v>-0.9987987785334942</v>
      </c>
      <c r="K132" s="75">
        <f t="shared" si="40"/>
        <v>-0.028290163190291484</v>
      </c>
      <c r="L132" s="75">
        <f t="shared" si="41"/>
        <v>-0.028290163190291477</v>
      </c>
      <c r="M132" s="75">
        <f t="shared" si="42"/>
        <v>-0.08487048957087441</v>
      </c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1">
        <f t="shared" si="43"/>
        <v>-0.028290163190291477</v>
      </c>
      <c r="Y132" s="71">
        <f t="shared" si="45"/>
        <v>0</v>
      </c>
      <c r="Z132" s="71">
        <f t="shared" si="30"/>
        <v>0</v>
      </c>
      <c r="AA132" s="71">
        <f t="shared" si="46"/>
        <v>-0.23999999999999996</v>
      </c>
      <c r="AB132" s="71"/>
      <c r="AC132" s="71">
        <f t="shared" si="34"/>
        <v>0</v>
      </c>
      <c r="AD132" s="71">
        <f t="shared" si="33"/>
        <v>0</v>
      </c>
      <c r="AE132" s="71"/>
      <c r="AF132" s="71"/>
      <c r="AG132" s="8"/>
      <c r="AH132" s="8"/>
      <c r="AI132" s="8"/>
      <c r="AJ132" s="8"/>
      <c r="AK132" s="8"/>
      <c r="AL132" s="8"/>
      <c r="AM132" s="86">
        <f t="shared" si="37"/>
        <v>0</v>
      </c>
      <c r="AN132" s="71">
        <f t="shared" si="35"/>
        <v>0</v>
      </c>
      <c r="AO132" s="71"/>
      <c r="AP132" s="15"/>
      <c r="AQ132" s="8"/>
    </row>
    <row r="133" spans="1:43" ht="12.75">
      <c r="A133" s="71"/>
      <c r="B133" s="71"/>
      <c r="C133" s="75"/>
      <c r="D133" s="75"/>
      <c r="E133" s="75"/>
      <c r="F133" s="75"/>
      <c r="G133" s="75"/>
      <c r="H133" s="75">
        <f t="shared" si="44"/>
        <v>0.00100000000000032</v>
      </c>
      <c r="I133" s="75">
        <f t="shared" si="38"/>
        <v>0.999999499999875</v>
      </c>
      <c r="J133" s="75">
        <f t="shared" si="39"/>
        <v>-0.999999499999875</v>
      </c>
      <c r="K133" s="75">
        <f t="shared" si="40"/>
        <v>0.0005773502691898107</v>
      </c>
      <c r="L133" s="75">
        <f t="shared" si="41"/>
        <v>0.0005773502691898105</v>
      </c>
      <c r="M133" s="75">
        <f t="shared" si="42"/>
        <v>0.0017320508075694312</v>
      </c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1">
        <f t="shared" si="43"/>
        <v>0.0005773502691898105</v>
      </c>
      <c r="Y133" s="71">
        <f t="shared" si="45"/>
        <v>0</v>
      </c>
      <c r="Z133" s="71">
        <f t="shared" si="30"/>
        <v>0</v>
      </c>
      <c r="AA133" s="71">
        <f t="shared" si="46"/>
        <v>-0.25999999999999995</v>
      </c>
      <c r="AB133" s="71"/>
      <c r="AC133" s="71">
        <f t="shared" si="34"/>
        <v>0</v>
      </c>
      <c r="AD133" s="71">
        <f t="shared" si="33"/>
        <v>0</v>
      </c>
      <c r="AE133" s="71"/>
      <c r="AF133" s="71"/>
      <c r="AG133" s="8"/>
      <c r="AH133" s="8"/>
      <c r="AI133" s="8"/>
      <c r="AJ133" s="8"/>
      <c r="AK133" s="8"/>
      <c r="AL133" s="8"/>
      <c r="AM133" s="86">
        <f t="shared" si="37"/>
        <v>0</v>
      </c>
      <c r="AN133" s="71">
        <f t="shared" si="35"/>
        <v>0</v>
      </c>
      <c r="AO133" s="71"/>
      <c r="AP133" s="15"/>
      <c r="AQ133" s="8"/>
    </row>
    <row r="134" spans="1:43" ht="12.75">
      <c r="A134" s="71"/>
      <c r="B134" s="71"/>
      <c r="C134" s="75"/>
      <c r="D134" s="75"/>
      <c r="E134" s="75"/>
      <c r="F134" s="75"/>
      <c r="G134" s="75"/>
      <c r="H134" s="75">
        <f t="shared" si="44"/>
        <v>0.05100000000000032</v>
      </c>
      <c r="I134" s="75">
        <f t="shared" si="38"/>
        <v>0.9986986532483159</v>
      </c>
      <c r="J134" s="75">
        <f t="shared" si="39"/>
        <v>-0.9986986532483159</v>
      </c>
      <c r="K134" s="75">
        <f t="shared" si="40"/>
        <v>0.029444863728671104</v>
      </c>
      <c r="L134" s="75">
        <f t="shared" si="41"/>
        <v>0.029444863728671097</v>
      </c>
      <c r="M134" s="75">
        <f t="shared" si="42"/>
        <v>0.08833459118601328</v>
      </c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1">
        <f t="shared" si="43"/>
        <v>0.029444863728671097</v>
      </c>
      <c r="Y134" s="71">
        <f t="shared" si="45"/>
        <v>0</v>
      </c>
      <c r="Z134" s="71">
        <f t="shared" si="30"/>
        <v>0</v>
      </c>
      <c r="AA134" s="71">
        <f t="shared" si="46"/>
        <v>-0.27999999999999997</v>
      </c>
      <c r="AB134" s="71"/>
      <c r="AC134" s="71">
        <f t="shared" si="34"/>
        <v>0</v>
      </c>
      <c r="AD134" s="71">
        <f t="shared" si="33"/>
        <v>0</v>
      </c>
      <c r="AE134" s="71"/>
      <c r="AF134" s="71"/>
      <c r="AG134" s="8"/>
      <c r="AH134" s="8"/>
      <c r="AI134" s="8"/>
      <c r="AJ134" s="8"/>
      <c r="AK134" s="8"/>
      <c r="AL134" s="8"/>
      <c r="AM134" s="86">
        <f t="shared" si="37"/>
        <v>0</v>
      </c>
      <c r="AN134" s="71">
        <f t="shared" si="35"/>
        <v>0</v>
      </c>
      <c r="AO134" s="71"/>
      <c r="AP134" s="15"/>
      <c r="AQ134" s="8"/>
    </row>
    <row r="135" spans="1:43" ht="12.75">
      <c r="A135" s="71"/>
      <c r="B135" s="71"/>
      <c r="C135" s="75"/>
      <c r="D135" s="75"/>
      <c r="E135" s="75"/>
      <c r="F135" s="75"/>
      <c r="G135" s="75"/>
      <c r="H135" s="75">
        <f t="shared" si="44"/>
        <v>0.10100000000000033</v>
      </c>
      <c r="I135" s="75">
        <f t="shared" si="38"/>
        <v>0.9948864256788309</v>
      </c>
      <c r="J135" s="75">
        <f t="shared" si="39"/>
        <v>-0.9948864256788309</v>
      </c>
      <c r="K135" s="75">
        <f t="shared" si="40"/>
        <v>0.058312377188152395</v>
      </c>
      <c r="L135" s="75">
        <f t="shared" si="41"/>
        <v>0.05831237718815239</v>
      </c>
      <c r="M135" s="75">
        <f t="shared" si="42"/>
        <v>0.17493713156445712</v>
      </c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1">
        <f t="shared" si="43"/>
        <v>0.05831237718815239</v>
      </c>
      <c r="Y135" s="71">
        <f t="shared" si="45"/>
        <v>0</v>
      </c>
      <c r="Z135" s="71">
        <f t="shared" si="30"/>
        <v>0</v>
      </c>
      <c r="AA135" s="71">
        <f t="shared" si="46"/>
        <v>-0.3</v>
      </c>
      <c r="AB135" s="71"/>
      <c r="AC135" s="71">
        <f t="shared" si="34"/>
        <v>0</v>
      </c>
      <c r="AD135" s="71">
        <f aca="true" t="shared" si="47" ref="AD135:AD166">IF(AND($C$65=TRUE,$C$66=TRUE,$C$67=TRUE,$C$68=TRUE),IF($O$8&gt;0,0,-((0.3^2-AC135^2)^(1/2))),0)</f>
        <v>0</v>
      </c>
      <c r="AE135" s="71"/>
      <c r="AF135" s="71"/>
      <c r="AG135" s="8"/>
      <c r="AH135" s="8"/>
      <c r="AI135" s="8"/>
      <c r="AJ135" s="8"/>
      <c r="AK135" s="8"/>
      <c r="AL135" s="8"/>
      <c r="AM135" s="86">
        <f t="shared" si="37"/>
        <v>0</v>
      </c>
      <c r="AN135" s="71">
        <f t="shared" si="35"/>
        <v>0</v>
      </c>
      <c r="AO135" s="71"/>
      <c r="AP135" s="15"/>
      <c r="AQ135" s="8"/>
    </row>
    <row r="136" spans="1:43" ht="12.75">
      <c r="A136" s="71"/>
      <c r="B136" s="71"/>
      <c r="C136" s="75"/>
      <c r="D136" s="75"/>
      <c r="E136" s="75"/>
      <c r="F136" s="75"/>
      <c r="G136" s="75"/>
      <c r="H136" s="75">
        <f t="shared" si="44"/>
        <v>0.15100000000000033</v>
      </c>
      <c r="I136" s="75">
        <f t="shared" si="38"/>
        <v>0.9885337627011026</v>
      </c>
      <c r="J136" s="75">
        <f t="shared" si="39"/>
        <v>-0.9885337627011026</v>
      </c>
      <c r="K136" s="75">
        <f t="shared" si="40"/>
        <v>0.08717989064763369</v>
      </c>
      <c r="L136" s="75">
        <f t="shared" si="41"/>
        <v>0.08717989064763368</v>
      </c>
      <c r="M136" s="75">
        <f t="shared" si="42"/>
        <v>0.26153967194290095</v>
      </c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1">
        <f t="shared" si="43"/>
        <v>0.08717989064763368</v>
      </c>
      <c r="Y136" s="71">
        <f t="shared" si="45"/>
        <v>0</v>
      </c>
      <c r="Z136" s="71">
        <f t="shared" si="30"/>
        <v>0</v>
      </c>
      <c r="AA136" s="71">
        <f t="shared" si="46"/>
        <v>0</v>
      </c>
      <c r="AB136" s="71"/>
      <c r="AC136" s="71">
        <f aca="true" t="shared" si="48" ref="AC136:AC157">IF(AND($C$65=TRUE,$C$66=TRUE,$C$67=TRUE,$C$68=TRUE),IF($O$8&gt;0,0,IF(AC135&lt;-((0.3^2*(1-$O$8^2))^(1/2)),AC135+0.002,AC135)),0)</f>
        <v>0</v>
      </c>
      <c r="AD136" s="71">
        <f t="shared" si="47"/>
        <v>0</v>
      </c>
      <c r="AE136" s="71"/>
      <c r="AF136" s="71"/>
      <c r="AG136" s="8"/>
      <c r="AH136" s="8"/>
      <c r="AI136" s="8"/>
      <c r="AJ136" s="8"/>
      <c r="AK136" s="8"/>
      <c r="AL136" s="8"/>
      <c r="AM136" s="86">
        <f t="shared" si="37"/>
        <v>0</v>
      </c>
      <c r="AN136" s="71">
        <f t="shared" si="35"/>
        <v>0</v>
      </c>
      <c r="AO136" s="71"/>
      <c r="AP136" s="15"/>
      <c r="AQ136" s="8"/>
    </row>
    <row r="137" spans="1:43" ht="12.75">
      <c r="A137" s="71"/>
      <c r="B137" s="71"/>
      <c r="C137" s="75"/>
      <c r="D137" s="75"/>
      <c r="E137" s="75"/>
      <c r="F137" s="75"/>
      <c r="G137" s="75"/>
      <c r="H137" s="75">
        <f t="shared" si="44"/>
        <v>0.20100000000000035</v>
      </c>
      <c r="I137" s="75">
        <f t="shared" si="38"/>
        <v>0.9795912412838326</v>
      </c>
      <c r="J137" s="75">
        <f t="shared" si="39"/>
        <v>-0.9795912412838326</v>
      </c>
      <c r="K137" s="75">
        <f t="shared" si="40"/>
        <v>0.11604740410711499</v>
      </c>
      <c r="L137" s="75">
        <f t="shared" si="41"/>
        <v>0.11604740410711498</v>
      </c>
      <c r="M137" s="75">
        <f t="shared" si="42"/>
        <v>0.34814221232134485</v>
      </c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1">
        <f t="shared" si="43"/>
        <v>0.11604740410711498</v>
      </c>
      <c r="Y137" s="71">
        <f t="shared" si="45"/>
        <v>0</v>
      </c>
      <c r="Z137" s="71">
        <f t="shared" si="30"/>
        <v>0</v>
      </c>
      <c r="AA137" s="71">
        <f t="shared" si="46"/>
        <v>-0.02</v>
      </c>
      <c r="AB137" s="71"/>
      <c r="AC137" s="71">
        <f t="shared" si="48"/>
        <v>0</v>
      </c>
      <c r="AD137" s="71">
        <f t="shared" si="47"/>
        <v>0</v>
      </c>
      <c r="AE137" s="71"/>
      <c r="AF137" s="71"/>
      <c r="AG137" s="8"/>
      <c r="AH137" s="8"/>
      <c r="AI137" s="8"/>
      <c r="AJ137" s="8"/>
      <c r="AK137" s="8"/>
      <c r="AL137" s="8"/>
      <c r="AM137" s="86">
        <f t="shared" si="37"/>
        <v>0</v>
      </c>
      <c r="AN137" s="71">
        <f t="shared" si="35"/>
        <v>0</v>
      </c>
      <c r="AO137" s="71"/>
      <c r="AP137" s="15"/>
      <c r="AQ137" s="8"/>
    </row>
    <row r="138" spans="1:43" ht="12.75">
      <c r="A138" s="71"/>
      <c r="B138" s="71"/>
      <c r="C138" s="75"/>
      <c r="D138" s="75"/>
      <c r="E138" s="75"/>
      <c r="F138" s="75"/>
      <c r="G138" s="75"/>
      <c r="H138" s="75">
        <f t="shared" si="44"/>
        <v>0.25100000000000033</v>
      </c>
      <c r="I138" s="75">
        <f t="shared" si="38"/>
        <v>0.9679870866907264</v>
      </c>
      <c r="J138" s="75">
        <f t="shared" si="39"/>
        <v>-0.9679870866907264</v>
      </c>
      <c r="K138" s="75">
        <f t="shared" si="40"/>
        <v>0.14491491756659627</v>
      </c>
      <c r="L138" s="75">
        <f t="shared" si="41"/>
        <v>0.14491491756659625</v>
      </c>
      <c r="M138" s="75">
        <f t="shared" si="42"/>
        <v>0.43474475269978863</v>
      </c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1">
        <f t="shared" si="43"/>
        <v>0.14491491756659625</v>
      </c>
      <c r="Y138" s="71">
        <f t="shared" si="45"/>
        <v>0</v>
      </c>
      <c r="Z138" s="71">
        <f t="shared" si="30"/>
        <v>0</v>
      </c>
      <c r="AA138" s="71">
        <f t="shared" si="46"/>
        <v>-0.04</v>
      </c>
      <c r="AB138" s="71"/>
      <c r="AC138" s="71">
        <f t="shared" si="48"/>
        <v>0</v>
      </c>
      <c r="AD138" s="71">
        <f t="shared" si="47"/>
        <v>0</v>
      </c>
      <c r="AE138" s="71"/>
      <c r="AF138" s="71"/>
      <c r="AG138" s="8"/>
      <c r="AH138" s="8"/>
      <c r="AI138" s="8"/>
      <c r="AJ138" s="8"/>
      <c r="AK138" s="8"/>
      <c r="AL138" s="8"/>
      <c r="AM138" s="86">
        <f t="shared" si="37"/>
        <v>0</v>
      </c>
      <c r="AN138" s="71">
        <f t="shared" si="35"/>
        <v>0</v>
      </c>
      <c r="AO138" s="71"/>
      <c r="AP138" s="15"/>
      <c r="AQ138" s="8"/>
    </row>
    <row r="139" spans="1:43" ht="12.75">
      <c r="A139" s="71"/>
      <c r="B139" s="71"/>
      <c r="C139" s="75"/>
      <c r="D139" s="75"/>
      <c r="E139" s="75"/>
      <c r="F139" s="75"/>
      <c r="G139" s="75"/>
      <c r="H139" s="75">
        <f t="shared" si="44"/>
        <v>0.3010000000000003</v>
      </c>
      <c r="I139" s="75">
        <f t="shared" si="38"/>
        <v>0.953624139795129</v>
      </c>
      <c r="J139" s="75">
        <f t="shared" si="39"/>
        <v>-0.953624139795129</v>
      </c>
      <c r="K139" s="75">
        <f t="shared" si="40"/>
        <v>0.17378243102607757</v>
      </c>
      <c r="L139" s="75">
        <f t="shared" si="41"/>
        <v>0.17378243102607754</v>
      </c>
      <c r="M139" s="75">
        <f t="shared" si="42"/>
        <v>0.5213472930782325</v>
      </c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1">
        <f t="shared" si="43"/>
        <v>0.17378243102607754</v>
      </c>
      <c r="Y139" s="71">
        <f t="shared" si="45"/>
        <v>0</v>
      </c>
      <c r="Z139" s="71">
        <f t="shared" si="30"/>
        <v>0</v>
      </c>
      <c r="AA139" s="71">
        <f t="shared" si="46"/>
        <v>-0.06</v>
      </c>
      <c r="AB139" s="71"/>
      <c r="AC139" s="71">
        <f t="shared" si="48"/>
        <v>0</v>
      </c>
      <c r="AD139" s="71">
        <f t="shared" si="47"/>
        <v>0</v>
      </c>
      <c r="AE139" s="71"/>
      <c r="AF139" s="71"/>
      <c r="AG139" s="8"/>
      <c r="AH139" s="8"/>
      <c r="AI139" s="8"/>
      <c r="AJ139" s="8"/>
      <c r="AK139" s="8"/>
      <c r="AL139" s="8"/>
      <c r="AM139" s="86">
        <f t="shared" si="37"/>
        <v>0</v>
      </c>
      <c r="AN139" s="71">
        <f aca="true" t="shared" si="49" ref="AN139:AN170">IF(AND($C$65=TRUE,$C$66=TRUE,$C$67=TRUE,$C$68=TRUE,$C$69=TRUE),IF($O$8&lt;0,-((0.45^2-AM139^2)^(1/2)),(0.45^2-AM139^2)^(1/2)),0)</f>
        <v>0</v>
      </c>
      <c r="AO139" s="71"/>
      <c r="AP139" s="15"/>
      <c r="AQ139" s="8"/>
    </row>
    <row r="140" spans="1:43" ht="12.75">
      <c r="A140" s="71"/>
      <c r="B140" s="71"/>
      <c r="C140" s="75"/>
      <c r="D140" s="75"/>
      <c r="E140" s="75"/>
      <c r="F140" s="75"/>
      <c r="G140" s="75"/>
      <c r="H140" s="75">
        <f t="shared" si="44"/>
        <v>0.3510000000000003</v>
      </c>
      <c r="I140" s="75">
        <f t="shared" si="38"/>
        <v>0.9363754588838815</v>
      </c>
      <c r="J140" s="75">
        <f t="shared" si="39"/>
        <v>-0.9363754588838815</v>
      </c>
      <c r="K140" s="75">
        <f t="shared" si="40"/>
        <v>0.20264994448555884</v>
      </c>
      <c r="L140" s="75">
        <f t="shared" si="41"/>
        <v>0.20264994448555881</v>
      </c>
      <c r="M140" s="75">
        <f t="shared" si="42"/>
        <v>0.6079498334566763</v>
      </c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1">
        <f t="shared" si="43"/>
        <v>0.20264994448555881</v>
      </c>
      <c r="Y140" s="71">
        <f t="shared" si="45"/>
        <v>0</v>
      </c>
      <c r="Z140" s="71">
        <f t="shared" si="30"/>
        <v>0</v>
      </c>
      <c r="AA140" s="71">
        <f t="shared" si="46"/>
        <v>-0.08</v>
      </c>
      <c r="AB140" s="71"/>
      <c r="AC140" s="71">
        <f t="shared" si="48"/>
        <v>0</v>
      </c>
      <c r="AD140" s="71">
        <f t="shared" si="47"/>
        <v>0</v>
      </c>
      <c r="AE140" s="71"/>
      <c r="AF140" s="71"/>
      <c r="AG140" s="8"/>
      <c r="AH140" s="8"/>
      <c r="AI140" s="8"/>
      <c r="AJ140" s="8"/>
      <c r="AK140" s="8"/>
      <c r="AL140" s="8"/>
      <c r="AM140" s="86">
        <f aca="true" t="shared" si="50" ref="AM140:AM172">IF(AND($C$65=TRUE,$C$66=TRUE,$C$67=TRUE,$C$68=TRUE,$C$69=TRUE),IF(AM139&gt;((0.45^2*(1-$O$8^2))^(1/2)),AM139-0.005,AM139),0)</f>
        <v>0</v>
      </c>
      <c r="AN140" s="71">
        <f t="shared" si="49"/>
        <v>0</v>
      </c>
      <c r="AO140" s="71"/>
      <c r="AP140" s="15"/>
      <c r="AQ140" s="8"/>
    </row>
    <row r="141" spans="1:43" ht="12.75">
      <c r="A141" s="71"/>
      <c r="B141" s="71"/>
      <c r="C141" s="75"/>
      <c r="D141" s="75"/>
      <c r="E141" s="75"/>
      <c r="F141" s="75"/>
      <c r="G141" s="75"/>
      <c r="H141" s="75">
        <f t="shared" si="44"/>
        <v>0.4010000000000003</v>
      </c>
      <c r="I141" s="75">
        <f t="shared" si="38"/>
        <v>0.9160780534430457</v>
      </c>
      <c r="J141" s="75">
        <f t="shared" si="39"/>
        <v>-0.9160780534430457</v>
      </c>
      <c r="K141" s="75">
        <f t="shared" si="40"/>
        <v>0.23151745794504014</v>
      </c>
      <c r="L141" s="75">
        <f t="shared" si="41"/>
        <v>0.23151745794504008</v>
      </c>
      <c r="M141" s="75">
        <f t="shared" si="42"/>
        <v>0.6945523738351201</v>
      </c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1">
        <f t="shared" si="43"/>
        <v>0.23151745794504008</v>
      </c>
      <c r="Y141" s="71">
        <f t="shared" si="45"/>
        <v>0</v>
      </c>
      <c r="Z141" s="71">
        <f t="shared" si="30"/>
        <v>0</v>
      </c>
      <c r="AA141" s="71">
        <f t="shared" si="46"/>
        <v>-0.1</v>
      </c>
      <c r="AB141" s="71"/>
      <c r="AC141" s="71">
        <f t="shared" si="48"/>
        <v>0</v>
      </c>
      <c r="AD141" s="71">
        <f t="shared" si="47"/>
        <v>0</v>
      </c>
      <c r="AE141" s="71"/>
      <c r="AF141" s="71"/>
      <c r="AG141" s="8"/>
      <c r="AH141" s="8"/>
      <c r="AI141" s="8"/>
      <c r="AJ141" s="8"/>
      <c r="AK141" s="8"/>
      <c r="AL141" s="8"/>
      <c r="AM141" s="86">
        <f t="shared" si="50"/>
        <v>0</v>
      </c>
      <c r="AN141" s="71">
        <f t="shared" si="49"/>
        <v>0</v>
      </c>
      <c r="AO141" s="71"/>
      <c r="AP141" s="15"/>
      <c r="AQ141" s="8"/>
    </row>
    <row r="142" spans="1:43" ht="12.75">
      <c r="A142" s="71"/>
      <c r="B142" s="71"/>
      <c r="C142" s="75"/>
      <c r="D142" s="75"/>
      <c r="E142" s="75"/>
      <c r="F142" s="75"/>
      <c r="G142" s="75"/>
      <c r="H142" s="75">
        <f t="shared" si="44"/>
        <v>0.4510000000000003</v>
      </c>
      <c r="I142" s="75">
        <f t="shared" si="38"/>
        <v>0.8925239492585058</v>
      </c>
      <c r="J142" s="75">
        <f t="shared" si="39"/>
        <v>-0.8925239492585058</v>
      </c>
      <c r="K142" s="75">
        <f t="shared" si="40"/>
        <v>0.26038497140452144</v>
      </c>
      <c r="L142" s="75">
        <f t="shared" si="41"/>
        <v>0.2603849714045214</v>
      </c>
      <c r="M142" s="75">
        <f t="shared" si="42"/>
        <v>0.7811549142135639</v>
      </c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1">
        <f t="shared" si="43"/>
        <v>0.2603849714045214</v>
      </c>
      <c r="Y142" s="71">
        <f t="shared" si="45"/>
        <v>0</v>
      </c>
      <c r="Z142" s="71">
        <f t="shared" si="30"/>
        <v>0</v>
      </c>
      <c r="AA142" s="71">
        <f t="shared" si="46"/>
        <v>-0.12000000000000001</v>
      </c>
      <c r="AB142" s="71"/>
      <c r="AC142" s="71">
        <f t="shared" si="48"/>
        <v>0</v>
      </c>
      <c r="AD142" s="71">
        <f t="shared" si="47"/>
        <v>0</v>
      </c>
      <c r="AE142" s="71"/>
      <c r="AF142" s="71"/>
      <c r="AG142" s="8"/>
      <c r="AH142" s="8"/>
      <c r="AI142" s="8"/>
      <c r="AJ142" s="8"/>
      <c r="AK142" s="8"/>
      <c r="AL142" s="8"/>
      <c r="AM142" s="86">
        <f t="shared" si="50"/>
        <v>0</v>
      </c>
      <c r="AN142" s="71">
        <f t="shared" si="49"/>
        <v>0</v>
      </c>
      <c r="AO142" s="71"/>
      <c r="AP142" s="15"/>
      <c r="AQ142" s="8"/>
    </row>
    <row r="143" spans="1:43" ht="12.75">
      <c r="A143" s="71"/>
      <c r="B143" s="71"/>
      <c r="C143" s="75"/>
      <c r="D143" s="75"/>
      <c r="E143" s="75"/>
      <c r="F143" s="75"/>
      <c r="G143" s="75"/>
      <c r="H143" s="75">
        <f t="shared" si="44"/>
        <v>0.5010000000000003</v>
      </c>
      <c r="I143" s="75">
        <f t="shared" si="38"/>
        <v>0.8654472832010045</v>
      </c>
      <c r="J143" s="75">
        <f t="shared" si="39"/>
        <v>-0.8654472832010045</v>
      </c>
      <c r="K143" s="75">
        <f t="shared" si="40"/>
        <v>0.28925248486400273</v>
      </c>
      <c r="L143" s="75">
        <f t="shared" si="41"/>
        <v>0.2892524848640027</v>
      </c>
      <c r="M143" s="75">
        <f t="shared" si="42"/>
        <v>0.8677574545920078</v>
      </c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1">
        <f t="shared" si="43"/>
        <v>0.2892524848640027</v>
      </c>
      <c r="Y143" s="71">
        <f t="shared" si="45"/>
        <v>0</v>
      </c>
      <c r="Z143" s="71">
        <f t="shared" si="30"/>
        <v>0</v>
      </c>
      <c r="AA143" s="71">
        <f t="shared" si="46"/>
        <v>-0.14</v>
      </c>
      <c r="AB143" s="71"/>
      <c r="AC143" s="71">
        <f t="shared" si="48"/>
        <v>0</v>
      </c>
      <c r="AD143" s="71">
        <f t="shared" si="47"/>
        <v>0</v>
      </c>
      <c r="AE143" s="71"/>
      <c r="AF143" s="71"/>
      <c r="AG143" s="8"/>
      <c r="AH143" s="8"/>
      <c r="AI143" s="8"/>
      <c r="AJ143" s="8"/>
      <c r="AK143" s="8"/>
      <c r="AL143" s="8"/>
      <c r="AM143" s="86">
        <f t="shared" si="50"/>
        <v>0</v>
      </c>
      <c r="AN143" s="71">
        <f t="shared" si="49"/>
        <v>0</v>
      </c>
      <c r="AO143" s="71"/>
      <c r="AP143" s="15"/>
      <c r="AQ143" s="8"/>
    </row>
    <row r="144" spans="1:42" ht="12.75">
      <c r="A144" s="71"/>
      <c r="B144" s="71"/>
      <c r="C144" s="75"/>
      <c r="D144" s="75"/>
      <c r="E144" s="75"/>
      <c r="F144" s="75"/>
      <c r="G144" s="75"/>
      <c r="H144" s="75">
        <f t="shared" si="44"/>
        <v>0.5510000000000004</v>
      </c>
      <c r="I144" s="75">
        <f aca="true" t="shared" si="51" ref="I144:I163">(1-H144^2)^(1/2)</f>
        <v>0.8345052426438072</v>
      </c>
      <c r="J144" s="75">
        <f t="shared" si="39"/>
        <v>-0.8345052426438072</v>
      </c>
      <c r="K144" s="75">
        <f t="shared" si="40"/>
        <v>0.31811999832348403</v>
      </c>
      <c r="L144" s="75">
        <f t="shared" si="41"/>
        <v>0.318119998323484</v>
      </c>
      <c r="M144" s="75">
        <f t="shared" si="42"/>
        <v>0.9543599949704518</v>
      </c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1">
        <f t="shared" si="43"/>
        <v>0.318119998323484</v>
      </c>
      <c r="Y144" s="71">
        <f t="shared" si="45"/>
        <v>0</v>
      </c>
      <c r="Z144" s="71">
        <f t="shared" si="30"/>
        <v>0</v>
      </c>
      <c r="AA144" s="71">
        <f t="shared" si="46"/>
        <v>-0.16</v>
      </c>
      <c r="AB144" s="71"/>
      <c r="AC144" s="71">
        <f t="shared" si="48"/>
        <v>0</v>
      </c>
      <c r="AD144" s="71">
        <f t="shared" si="47"/>
        <v>0</v>
      </c>
      <c r="AE144" s="71"/>
      <c r="AF144" s="71"/>
      <c r="AM144" s="86">
        <f t="shared" si="50"/>
        <v>0</v>
      </c>
      <c r="AN144" s="71">
        <f t="shared" si="49"/>
        <v>0</v>
      </c>
      <c r="AO144" s="71"/>
      <c r="AP144" s="15"/>
    </row>
    <row r="145" spans="1:42" ht="12.75">
      <c r="A145" s="71"/>
      <c r="B145" s="71"/>
      <c r="C145" s="75"/>
      <c r="D145" s="75"/>
      <c r="E145" s="75"/>
      <c r="F145" s="75"/>
      <c r="G145" s="75"/>
      <c r="H145" s="75">
        <f t="shared" si="44"/>
        <v>0.6010000000000004</v>
      </c>
      <c r="I145" s="75">
        <f t="shared" si="51"/>
        <v>0.7992490225205154</v>
      </c>
      <c r="J145" s="75">
        <f aca="true" t="shared" si="52" ref="J145:J163">-((1-H145^2)^(1/2))</f>
        <v>-0.7992490225205154</v>
      </c>
      <c r="K145" s="75">
        <f aca="true" t="shared" si="53" ref="K145:K163">1/((3)^(1/2))*H145</f>
        <v>0.3469875117829654</v>
      </c>
      <c r="L145" s="75">
        <f t="shared" si="41"/>
        <v>0.34698751178296533</v>
      </c>
      <c r="M145" s="75">
        <f t="shared" si="42"/>
        <v>1.0409625353488956</v>
      </c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1">
        <f t="shared" si="43"/>
        <v>0.34698751178296533</v>
      </c>
      <c r="Y145" s="71">
        <f t="shared" si="45"/>
        <v>0</v>
      </c>
      <c r="Z145" s="71">
        <f t="shared" si="30"/>
        <v>0</v>
      </c>
      <c r="AA145" s="71">
        <f t="shared" si="46"/>
        <v>-0.18</v>
      </c>
      <c r="AB145" s="71"/>
      <c r="AC145" s="71">
        <f t="shared" si="48"/>
        <v>0</v>
      </c>
      <c r="AD145" s="71">
        <f t="shared" si="47"/>
        <v>0</v>
      </c>
      <c r="AE145" s="71"/>
      <c r="AF145" s="71"/>
      <c r="AM145" s="86">
        <f t="shared" si="50"/>
        <v>0</v>
      </c>
      <c r="AN145" s="71">
        <f t="shared" si="49"/>
        <v>0</v>
      </c>
      <c r="AO145" s="71"/>
      <c r="AP145" s="15"/>
    </row>
    <row r="146" spans="1:42" ht="12.75">
      <c r="A146" s="71"/>
      <c r="B146" s="71"/>
      <c r="C146" s="75"/>
      <c r="D146" s="75"/>
      <c r="E146" s="75"/>
      <c r="F146" s="75"/>
      <c r="G146" s="75"/>
      <c r="H146" s="75">
        <f t="shared" si="44"/>
        <v>0.6510000000000005</v>
      </c>
      <c r="I146" s="75">
        <f t="shared" si="51"/>
        <v>0.7590777298801483</v>
      </c>
      <c r="J146" s="75">
        <f t="shared" si="52"/>
        <v>-0.7590777298801483</v>
      </c>
      <c r="K146" s="75">
        <f t="shared" si="53"/>
        <v>0.3758550252424467</v>
      </c>
      <c r="L146" s="75">
        <f t="shared" si="41"/>
        <v>0.3758550252424466</v>
      </c>
      <c r="M146" s="75">
        <f t="shared" si="42"/>
        <v>1.1275650757273397</v>
      </c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1">
        <f t="shared" si="43"/>
        <v>0.3758550252424466</v>
      </c>
      <c r="Y146" s="71">
        <f t="shared" si="45"/>
        <v>0</v>
      </c>
      <c r="Z146" s="71">
        <f t="shared" si="30"/>
        <v>0</v>
      </c>
      <c r="AA146" s="71">
        <f t="shared" si="46"/>
        <v>-0.19999999999999998</v>
      </c>
      <c r="AB146" s="71"/>
      <c r="AC146" s="71">
        <f t="shared" si="48"/>
        <v>0</v>
      </c>
      <c r="AD146" s="71">
        <f t="shared" si="47"/>
        <v>0</v>
      </c>
      <c r="AE146" s="71"/>
      <c r="AF146" s="71"/>
      <c r="AM146" s="86">
        <f t="shared" si="50"/>
        <v>0</v>
      </c>
      <c r="AN146" s="71">
        <f t="shared" si="49"/>
        <v>0</v>
      </c>
      <c r="AO146" s="71"/>
      <c r="AP146" s="15"/>
    </row>
    <row r="147" spans="1:42" ht="12.75">
      <c r="A147" s="71"/>
      <c r="B147" s="71"/>
      <c r="C147" s="75"/>
      <c r="D147" s="75"/>
      <c r="E147" s="75"/>
      <c r="F147" s="75"/>
      <c r="G147" s="75"/>
      <c r="H147" s="75">
        <f t="shared" si="44"/>
        <v>0.7010000000000005</v>
      </c>
      <c r="I147" s="75">
        <f t="shared" si="51"/>
        <v>0.7131612720836706</v>
      </c>
      <c r="J147" s="75">
        <f t="shared" si="52"/>
        <v>-0.7131612720836706</v>
      </c>
      <c r="K147" s="75">
        <f t="shared" si="53"/>
        <v>0.40472253870192804</v>
      </c>
      <c r="L147" s="75">
        <f t="shared" si="41"/>
        <v>0.4047225387019279</v>
      </c>
      <c r="M147" s="75">
        <f t="shared" si="42"/>
        <v>1.2141676161057835</v>
      </c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1">
        <f t="shared" si="43"/>
        <v>0.4047225387019279</v>
      </c>
      <c r="Y147" s="71">
        <f t="shared" si="45"/>
        <v>0</v>
      </c>
      <c r="Z147" s="71">
        <f t="shared" si="30"/>
        <v>0</v>
      </c>
      <c r="AA147" s="71">
        <f t="shared" si="46"/>
        <v>-0.21999999999999997</v>
      </c>
      <c r="AB147" s="71"/>
      <c r="AC147" s="71">
        <f t="shared" si="48"/>
        <v>0</v>
      </c>
      <c r="AD147" s="71">
        <f t="shared" si="47"/>
        <v>0</v>
      </c>
      <c r="AE147" s="71"/>
      <c r="AF147" s="71"/>
      <c r="AM147" s="86">
        <f t="shared" si="50"/>
        <v>0</v>
      </c>
      <c r="AN147" s="71">
        <f t="shared" si="49"/>
        <v>0</v>
      </c>
      <c r="AO147" s="71"/>
      <c r="AP147" s="15"/>
    </row>
    <row r="148" spans="1:42" ht="12.75">
      <c r="A148" s="71"/>
      <c r="B148" s="71"/>
      <c r="C148" s="75"/>
      <c r="D148" s="75"/>
      <c r="E148" s="75"/>
      <c r="F148" s="75"/>
      <c r="G148" s="75"/>
      <c r="H148" s="75">
        <f t="shared" si="44"/>
        <v>0.7510000000000006</v>
      </c>
      <c r="I148" s="75">
        <f t="shared" si="51"/>
        <v>0.6603022035401662</v>
      </c>
      <c r="J148" s="75">
        <f t="shared" si="52"/>
        <v>-0.6603022035401662</v>
      </c>
      <c r="K148" s="75">
        <f t="shared" si="53"/>
        <v>0.43359005216140933</v>
      </c>
      <c r="L148" s="75">
        <f t="shared" si="41"/>
        <v>0.4335900521614092</v>
      </c>
      <c r="M148" s="75">
        <f t="shared" si="42"/>
        <v>1.3007701564842273</v>
      </c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1">
        <f t="shared" si="43"/>
        <v>0.4335900521614092</v>
      </c>
      <c r="Y148" s="71">
        <f t="shared" si="45"/>
        <v>0</v>
      </c>
      <c r="Z148" s="71">
        <f t="shared" si="30"/>
        <v>0</v>
      </c>
      <c r="AA148" s="71">
        <f t="shared" si="46"/>
        <v>-0.23999999999999996</v>
      </c>
      <c r="AB148" s="71"/>
      <c r="AC148" s="71">
        <f t="shared" si="48"/>
        <v>0</v>
      </c>
      <c r="AD148" s="71">
        <f t="shared" si="47"/>
        <v>0</v>
      </c>
      <c r="AE148" s="71"/>
      <c r="AF148" s="71"/>
      <c r="AM148" s="86">
        <f t="shared" si="50"/>
        <v>0</v>
      </c>
      <c r="AN148" s="71">
        <f t="shared" si="49"/>
        <v>0</v>
      </c>
      <c r="AO148" s="71"/>
      <c r="AP148" s="15"/>
    </row>
    <row r="149" spans="1:42" ht="12.75">
      <c r="A149" s="71"/>
      <c r="B149" s="71"/>
      <c r="C149" s="75"/>
      <c r="D149" s="75"/>
      <c r="E149" s="75"/>
      <c r="F149" s="75"/>
      <c r="G149" s="75"/>
      <c r="H149" s="75">
        <f t="shared" si="44"/>
        <v>0.8010000000000006</v>
      </c>
      <c r="I149" s="75">
        <f t="shared" si="51"/>
        <v>0.5986643466918663</v>
      </c>
      <c r="J149" s="75">
        <f t="shared" si="52"/>
        <v>-0.5986643466918663</v>
      </c>
      <c r="K149" s="75">
        <f t="shared" si="53"/>
        <v>0.46245756562089063</v>
      </c>
      <c r="L149" s="75">
        <f t="shared" si="41"/>
        <v>0.4624575656208906</v>
      </c>
      <c r="M149" s="75">
        <f t="shared" si="42"/>
        <v>1.3873726968626714</v>
      </c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1">
        <f t="shared" si="43"/>
        <v>0.4624575656208906</v>
      </c>
      <c r="Y149" s="71">
        <f t="shared" si="45"/>
        <v>0</v>
      </c>
      <c r="Z149" s="71">
        <f t="shared" si="30"/>
        <v>0</v>
      </c>
      <c r="AA149" s="71">
        <f t="shared" si="46"/>
        <v>-0.25999999999999995</v>
      </c>
      <c r="AB149" s="71"/>
      <c r="AC149" s="71">
        <f t="shared" si="48"/>
        <v>0</v>
      </c>
      <c r="AD149" s="71">
        <f t="shared" si="47"/>
        <v>0</v>
      </c>
      <c r="AE149" s="71"/>
      <c r="AF149" s="71"/>
      <c r="AM149" s="86">
        <f t="shared" si="50"/>
        <v>0</v>
      </c>
      <c r="AN149" s="71">
        <f t="shared" si="49"/>
        <v>0</v>
      </c>
      <c r="AO149" s="71"/>
      <c r="AP149" s="15"/>
    </row>
    <row r="150" spans="1:42" ht="12.75">
      <c r="A150" s="71"/>
      <c r="B150" s="71"/>
      <c r="C150" s="75"/>
      <c r="D150" s="75"/>
      <c r="E150" s="75"/>
      <c r="F150" s="75"/>
      <c r="G150" s="75"/>
      <c r="H150" s="75">
        <f t="shared" si="44"/>
        <v>0.8510000000000006</v>
      </c>
      <c r="I150" s="75">
        <f t="shared" si="51"/>
        <v>0.5251656881404181</v>
      </c>
      <c r="J150" s="75">
        <f t="shared" si="52"/>
        <v>-0.5251656881404181</v>
      </c>
      <c r="K150" s="75">
        <f t="shared" si="53"/>
        <v>0.491325079080372</v>
      </c>
      <c r="L150" s="75">
        <f t="shared" si="41"/>
        <v>0.4913250790803719</v>
      </c>
      <c r="M150" s="75">
        <f t="shared" si="42"/>
        <v>1.4739752372411152</v>
      </c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1">
        <f t="shared" si="43"/>
        <v>0.4913250790803719</v>
      </c>
      <c r="Y150" s="71">
        <f t="shared" si="45"/>
        <v>0</v>
      </c>
      <c r="Z150" s="71">
        <f t="shared" si="30"/>
        <v>0</v>
      </c>
      <c r="AA150" s="71">
        <f t="shared" si="46"/>
        <v>-0.27999999999999997</v>
      </c>
      <c r="AB150" s="71"/>
      <c r="AC150" s="71">
        <f t="shared" si="48"/>
        <v>0</v>
      </c>
      <c r="AD150" s="71">
        <f t="shared" si="47"/>
        <v>0</v>
      </c>
      <c r="AE150" s="71"/>
      <c r="AF150" s="71"/>
      <c r="AM150" s="86">
        <f t="shared" si="50"/>
        <v>0</v>
      </c>
      <c r="AN150" s="71">
        <f t="shared" si="49"/>
        <v>0</v>
      </c>
      <c r="AO150" s="71"/>
      <c r="AP150" s="15"/>
    </row>
    <row r="151" spans="1:42" ht="12.75">
      <c r="A151" s="71"/>
      <c r="B151" s="71"/>
      <c r="C151" s="75"/>
      <c r="D151" s="75"/>
      <c r="E151" s="75"/>
      <c r="F151" s="75"/>
      <c r="G151" s="75"/>
      <c r="H151" s="75">
        <f t="shared" si="44"/>
        <v>0.9010000000000007</v>
      </c>
      <c r="I151" s="75">
        <f t="shared" si="51"/>
        <v>0.4338190867170309</v>
      </c>
      <c r="J151" s="75">
        <f t="shared" si="52"/>
        <v>-0.4338190867170309</v>
      </c>
      <c r="K151" s="75">
        <f t="shared" si="53"/>
        <v>0.5201925925398533</v>
      </c>
      <c r="L151" s="75">
        <f t="shared" si="41"/>
        <v>0.5201925925398532</v>
      </c>
      <c r="M151" s="75">
        <f t="shared" si="42"/>
        <v>1.560577777619559</v>
      </c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1">
        <f t="shared" si="43"/>
        <v>0.5201925925398532</v>
      </c>
      <c r="Y151" s="71">
        <f t="shared" si="45"/>
        <v>0</v>
      </c>
      <c r="Z151" s="71">
        <f t="shared" si="30"/>
        <v>0</v>
      </c>
      <c r="AA151" s="71">
        <f t="shared" si="46"/>
        <v>-0.3</v>
      </c>
      <c r="AB151" s="71"/>
      <c r="AC151" s="71">
        <f t="shared" si="48"/>
        <v>0</v>
      </c>
      <c r="AD151" s="71">
        <f t="shared" si="47"/>
        <v>0</v>
      </c>
      <c r="AE151" s="71"/>
      <c r="AF151" s="71"/>
      <c r="AM151" s="86">
        <f t="shared" si="50"/>
        <v>0</v>
      </c>
      <c r="AN151" s="71">
        <f t="shared" si="49"/>
        <v>0</v>
      </c>
      <c r="AO151" s="71"/>
      <c r="AP151" s="15"/>
    </row>
    <row r="152" spans="1:42" ht="12.75">
      <c r="A152" s="71"/>
      <c r="B152" s="71"/>
      <c r="C152" s="75"/>
      <c r="D152" s="75"/>
      <c r="E152" s="75"/>
      <c r="F152" s="75"/>
      <c r="G152" s="75"/>
      <c r="H152" s="75">
        <f t="shared" si="44"/>
        <v>0.9510000000000007</v>
      </c>
      <c r="I152" s="75">
        <f t="shared" si="51"/>
        <v>0.3091908795550067</v>
      </c>
      <c r="J152" s="75">
        <f t="shared" si="52"/>
        <v>-0.3091908795550067</v>
      </c>
      <c r="K152" s="75">
        <f t="shared" si="53"/>
        <v>0.5490601059993346</v>
      </c>
      <c r="L152" s="75">
        <f t="shared" si="41"/>
        <v>0.5490601059993345</v>
      </c>
      <c r="M152" s="75">
        <f t="shared" si="42"/>
        <v>1.6471803179980031</v>
      </c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1">
        <f t="shared" si="43"/>
        <v>0.5490601059993345</v>
      </c>
      <c r="Y152" s="71">
        <f t="shared" si="45"/>
        <v>0</v>
      </c>
      <c r="Z152" s="71">
        <f t="shared" si="30"/>
        <v>0</v>
      </c>
      <c r="AA152" s="71">
        <f t="shared" si="46"/>
        <v>0</v>
      </c>
      <c r="AB152" s="71"/>
      <c r="AC152" s="71">
        <f t="shared" si="48"/>
        <v>0</v>
      </c>
      <c r="AD152" s="71">
        <f t="shared" si="47"/>
        <v>0</v>
      </c>
      <c r="AE152" s="71"/>
      <c r="AF152" s="71"/>
      <c r="AM152" s="86">
        <f t="shared" si="50"/>
        <v>0</v>
      </c>
      <c r="AN152" s="71">
        <f t="shared" si="49"/>
        <v>0</v>
      </c>
      <c r="AO152" s="71"/>
      <c r="AP152" s="15"/>
    </row>
    <row r="153" spans="1:42" ht="12.75">
      <c r="A153" s="71"/>
      <c r="B153" s="71"/>
      <c r="C153" s="75"/>
      <c r="D153" s="75"/>
      <c r="E153" s="75"/>
      <c r="F153" s="75"/>
      <c r="G153" s="75"/>
      <c r="H153" s="75">
        <f>H152+0.04</f>
        <v>0.9910000000000008</v>
      </c>
      <c r="I153" s="75">
        <f t="shared" si="51"/>
        <v>0.13386186910393288</v>
      </c>
      <c r="J153" s="75">
        <f t="shared" si="52"/>
        <v>-0.13386186910393288</v>
      </c>
      <c r="K153" s="75">
        <f t="shared" si="53"/>
        <v>0.5721541167669196</v>
      </c>
      <c r="L153" s="75">
        <f t="shared" si="41"/>
        <v>0.5721541167669195</v>
      </c>
      <c r="M153" s="75">
        <f t="shared" si="42"/>
        <v>1.716462350300758</v>
      </c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1">
        <f t="shared" si="43"/>
        <v>0.5721541167669195</v>
      </c>
      <c r="Y153" s="71">
        <f t="shared" si="45"/>
        <v>0</v>
      </c>
      <c r="Z153" s="71">
        <f t="shared" si="30"/>
        <v>0</v>
      </c>
      <c r="AA153" s="71">
        <f t="shared" si="46"/>
        <v>-0.02</v>
      </c>
      <c r="AB153" s="71"/>
      <c r="AC153" s="71">
        <f t="shared" si="48"/>
        <v>0</v>
      </c>
      <c r="AD153" s="71">
        <f t="shared" si="47"/>
        <v>0</v>
      </c>
      <c r="AE153" s="71"/>
      <c r="AF153" s="71"/>
      <c r="AM153" s="86">
        <f t="shared" si="50"/>
        <v>0</v>
      </c>
      <c r="AN153" s="71">
        <f t="shared" si="49"/>
        <v>0</v>
      </c>
      <c r="AO153" s="71"/>
      <c r="AP153" s="15"/>
    </row>
    <row r="154" spans="1:42" ht="12.75">
      <c r="A154" s="71"/>
      <c r="B154" s="71"/>
      <c r="C154" s="75"/>
      <c r="D154" s="75"/>
      <c r="E154" s="75"/>
      <c r="F154" s="75"/>
      <c r="G154" s="75"/>
      <c r="H154" s="75">
        <f aca="true" t="shared" si="54" ref="H154:H161">H153+0.001</f>
        <v>0.9920000000000008</v>
      </c>
      <c r="I154" s="75">
        <f t="shared" si="51"/>
        <v>0.1262378707044701</v>
      </c>
      <c r="J154" s="75">
        <f t="shared" si="52"/>
        <v>-0.1262378707044701</v>
      </c>
      <c r="K154" s="75">
        <f t="shared" si="53"/>
        <v>0.5727314670361093</v>
      </c>
      <c r="L154" s="75">
        <f t="shared" si="41"/>
        <v>0.5727314670361092</v>
      </c>
      <c r="M154" s="75">
        <f t="shared" si="42"/>
        <v>1.718194401108327</v>
      </c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1">
        <f t="shared" si="43"/>
        <v>0.5727314670361092</v>
      </c>
      <c r="Y154" s="71">
        <f t="shared" si="45"/>
        <v>0</v>
      </c>
      <c r="Z154" s="71">
        <f t="shared" si="30"/>
        <v>0</v>
      </c>
      <c r="AA154" s="71">
        <f t="shared" si="46"/>
        <v>-0.04</v>
      </c>
      <c r="AB154" s="71"/>
      <c r="AC154" s="71">
        <f t="shared" si="48"/>
        <v>0</v>
      </c>
      <c r="AD154" s="71">
        <f t="shared" si="47"/>
        <v>0</v>
      </c>
      <c r="AE154" s="71"/>
      <c r="AF154" s="71"/>
      <c r="AM154" s="86">
        <f t="shared" si="50"/>
        <v>0</v>
      </c>
      <c r="AN154" s="71">
        <f t="shared" si="49"/>
        <v>0</v>
      </c>
      <c r="AO154" s="71"/>
      <c r="AP154" s="15"/>
    </row>
    <row r="155" spans="1:42" ht="12.75">
      <c r="A155" s="71"/>
      <c r="B155" s="71"/>
      <c r="C155" s="75"/>
      <c r="D155" s="75"/>
      <c r="E155" s="75"/>
      <c r="F155" s="75"/>
      <c r="G155" s="75"/>
      <c r="H155" s="75">
        <f t="shared" si="54"/>
        <v>0.9930000000000008</v>
      </c>
      <c r="I155" s="75">
        <f t="shared" si="51"/>
        <v>0.11811435137187391</v>
      </c>
      <c r="J155" s="75">
        <f t="shared" si="52"/>
        <v>-0.11811435137187391</v>
      </c>
      <c r="K155" s="75">
        <f t="shared" si="53"/>
        <v>0.5733088173052989</v>
      </c>
      <c r="L155" s="75">
        <f t="shared" si="41"/>
        <v>0.5733088173052988</v>
      </c>
      <c r="M155" s="75">
        <f t="shared" si="42"/>
        <v>1.7199264519158959</v>
      </c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1">
        <f t="shared" si="43"/>
        <v>0.5733088173052988</v>
      </c>
      <c r="Y155" s="71">
        <f t="shared" si="45"/>
        <v>0</v>
      </c>
      <c r="Z155" s="71">
        <f t="shared" si="30"/>
        <v>0</v>
      </c>
      <c r="AA155" s="71">
        <f t="shared" si="46"/>
        <v>-0.06</v>
      </c>
      <c r="AB155" s="71"/>
      <c r="AC155" s="71">
        <f t="shared" si="48"/>
        <v>0</v>
      </c>
      <c r="AD155" s="71">
        <f t="shared" si="47"/>
        <v>0</v>
      </c>
      <c r="AE155" s="71"/>
      <c r="AF155" s="71"/>
      <c r="AM155" s="86">
        <f t="shared" si="50"/>
        <v>0</v>
      </c>
      <c r="AN155" s="71">
        <f t="shared" si="49"/>
        <v>0</v>
      </c>
      <c r="AO155" s="71"/>
      <c r="AP155" s="15"/>
    </row>
    <row r="156" spans="1:42" ht="12.75">
      <c r="A156" s="71"/>
      <c r="B156" s="71"/>
      <c r="C156" s="75"/>
      <c r="D156" s="75"/>
      <c r="E156" s="75"/>
      <c r="F156" s="75"/>
      <c r="G156" s="75"/>
      <c r="H156" s="75">
        <f t="shared" si="54"/>
        <v>0.9940000000000008</v>
      </c>
      <c r="I156" s="75">
        <f t="shared" si="51"/>
        <v>0.10938007131099531</v>
      </c>
      <c r="J156" s="75">
        <f t="shared" si="52"/>
        <v>-0.10938007131099531</v>
      </c>
      <c r="K156" s="75">
        <f t="shared" si="53"/>
        <v>0.5738861675744885</v>
      </c>
      <c r="L156" s="75">
        <f t="shared" si="41"/>
        <v>0.5738861675744884</v>
      </c>
      <c r="M156" s="75">
        <f t="shared" si="42"/>
        <v>1.7216585027234648</v>
      </c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1">
        <f t="shared" si="43"/>
        <v>0.5738861675744884</v>
      </c>
      <c r="Y156" s="71">
        <f t="shared" si="45"/>
        <v>0</v>
      </c>
      <c r="Z156" s="71">
        <f t="shared" si="30"/>
        <v>0</v>
      </c>
      <c r="AA156" s="71">
        <f t="shared" si="46"/>
        <v>-0.08</v>
      </c>
      <c r="AB156" s="71"/>
      <c r="AC156" s="71">
        <f t="shared" si="48"/>
        <v>0</v>
      </c>
      <c r="AD156" s="71">
        <f t="shared" si="47"/>
        <v>0</v>
      </c>
      <c r="AE156" s="71"/>
      <c r="AF156" s="71"/>
      <c r="AM156" s="86">
        <f t="shared" si="50"/>
        <v>0</v>
      </c>
      <c r="AN156" s="71">
        <f t="shared" si="49"/>
        <v>0</v>
      </c>
      <c r="AO156" s="71"/>
      <c r="AP156" s="15"/>
    </row>
    <row r="157" spans="1:42" ht="12.75">
      <c r="A157" s="71"/>
      <c r="B157" s="71"/>
      <c r="C157" s="75"/>
      <c r="D157" s="75"/>
      <c r="E157" s="75"/>
      <c r="F157" s="75"/>
      <c r="G157" s="75"/>
      <c r="H157" s="75">
        <f t="shared" si="54"/>
        <v>0.9950000000000008</v>
      </c>
      <c r="I157" s="75">
        <f t="shared" si="51"/>
        <v>0.09987492177718345</v>
      </c>
      <c r="J157" s="75">
        <f t="shared" si="52"/>
        <v>-0.09987492177718345</v>
      </c>
      <c r="K157" s="75">
        <f t="shared" si="53"/>
        <v>0.5744635178436781</v>
      </c>
      <c r="L157" s="75">
        <f t="shared" si="41"/>
        <v>0.574463517843678</v>
      </c>
      <c r="M157" s="75">
        <f t="shared" si="42"/>
        <v>1.7233905535310337</v>
      </c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1">
        <f t="shared" si="43"/>
        <v>0.574463517843678</v>
      </c>
      <c r="Y157" s="71">
        <f t="shared" si="45"/>
        <v>0</v>
      </c>
      <c r="Z157" s="71">
        <f t="shared" si="30"/>
        <v>0</v>
      </c>
      <c r="AA157" s="71">
        <f t="shared" si="46"/>
        <v>-0.1</v>
      </c>
      <c r="AB157" s="71"/>
      <c r="AC157" s="71">
        <f t="shared" si="48"/>
        <v>0</v>
      </c>
      <c r="AD157" s="71">
        <f t="shared" si="47"/>
        <v>0</v>
      </c>
      <c r="AE157" s="71"/>
      <c r="AF157" s="71"/>
      <c r="AM157" s="86">
        <f t="shared" si="50"/>
        <v>0</v>
      </c>
      <c r="AN157" s="71">
        <f t="shared" si="49"/>
        <v>0</v>
      </c>
      <c r="AO157" s="71"/>
      <c r="AP157" s="15"/>
    </row>
    <row r="158" spans="1:42" ht="12.75">
      <c r="A158" s="71"/>
      <c r="B158" s="71"/>
      <c r="C158" s="75"/>
      <c r="D158" s="75"/>
      <c r="E158" s="75"/>
      <c r="F158" s="75"/>
      <c r="G158" s="75"/>
      <c r="H158" s="75">
        <f t="shared" si="54"/>
        <v>0.9960000000000008</v>
      </c>
      <c r="I158" s="75">
        <f t="shared" si="51"/>
        <v>0.08935323161474595</v>
      </c>
      <c r="J158" s="75">
        <f t="shared" si="52"/>
        <v>-0.08935323161474595</v>
      </c>
      <c r="K158" s="75">
        <f t="shared" si="53"/>
        <v>0.5750408681128678</v>
      </c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1">
        <f t="shared" si="43"/>
        <v>0.5750408681128677</v>
      </c>
      <c r="Y158" s="71">
        <f t="shared" si="45"/>
        <v>0</v>
      </c>
      <c r="Z158" s="71">
        <f t="shared" si="30"/>
        <v>0</v>
      </c>
      <c r="AA158" s="71">
        <f t="shared" si="46"/>
        <v>-0.12000000000000001</v>
      </c>
      <c r="AB158" s="71"/>
      <c r="AC158" s="71">
        <f aca="true" t="shared" si="55" ref="AC158:AC172">IF(AND($C$65=TRUE,$C$66=TRUE,$C$67=TRUE,$C$68=TRUE),IF($O$8&gt;0,0,IF(AC157&lt;-((0.3^2*(1-$O$8^2))^(1/2)),AC157+0.001,AC157)),0)</f>
        <v>0</v>
      </c>
      <c r="AD158" s="71">
        <f t="shared" si="47"/>
        <v>0</v>
      </c>
      <c r="AE158" s="71"/>
      <c r="AF158" s="71"/>
      <c r="AM158" s="86">
        <f t="shared" si="50"/>
        <v>0</v>
      </c>
      <c r="AN158" s="71">
        <f t="shared" si="49"/>
        <v>0</v>
      </c>
      <c r="AO158" s="71"/>
      <c r="AP158" s="15"/>
    </row>
    <row r="159" spans="1:42" ht="12.75">
      <c r="A159" s="71"/>
      <c r="B159" s="71"/>
      <c r="C159" s="75"/>
      <c r="D159" s="75"/>
      <c r="E159" s="75"/>
      <c r="F159" s="75"/>
      <c r="G159" s="75"/>
      <c r="H159" s="75">
        <f t="shared" si="54"/>
        <v>0.9970000000000008</v>
      </c>
      <c r="I159" s="75">
        <f t="shared" si="51"/>
        <v>0.07740155037205917</v>
      </c>
      <c r="J159" s="75">
        <f t="shared" si="52"/>
        <v>-0.07740155037205917</v>
      </c>
      <c r="K159" s="75">
        <f t="shared" si="53"/>
        <v>0.5756182183820574</v>
      </c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1">
        <f t="shared" si="43"/>
        <v>0.5756182183820573</v>
      </c>
      <c r="Y159" s="71">
        <f t="shared" si="45"/>
        <v>0</v>
      </c>
      <c r="Z159" s="71">
        <f aca="true" t="shared" si="56" ref="Z159:Z222">IF($O$8&gt;0,(0.3^2-Y159^2)^(1/2),0)</f>
        <v>0</v>
      </c>
      <c r="AA159" s="71">
        <f t="shared" si="46"/>
        <v>-0.14</v>
      </c>
      <c r="AB159" s="71"/>
      <c r="AC159" s="71">
        <f t="shared" si="55"/>
        <v>0</v>
      </c>
      <c r="AD159" s="71">
        <f t="shared" si="47"/>
        <v>0</v>
      </c>
      <c r="AE159" s="71"/>
      <c r="AF159" s="71"/>
      <c r="AM159" s="86">
        <f t="shared" si="50"/>
        <v>0</v>
      </c>
      <c r="AN159" s="71">
        <f t="shared" si="49"/>
        <v>0</v>
      </c>
      <c r="AO159" s="71"/>
      <c r="AP159" s="15"/>
    </row>
    <row r="160" spans="1:42" ht="12.75">
      <c r="A160" s="71"/>
      <c r="B160" s="71"/>
      <c r="C160" s="75"/>
      <c r="D160" s="75"/>
      <c r="E160" s="75"/>
      <c r="F160" s="75"/>
      <c r="G160" s="75"/>
      <c r="H160" s="75">
        <f t="shared" si="54"/>
        <v>0.9980000000000008</v>
      </c>
      <c r="I160" s="75">
        <f t="shared" si="51"/>
        <v>0.06321392251710413</v>
      </c>
      <c r="J160" s="75">
        <f t="shared" si="52"/>
        <v>-0.06321392251710413</v>
      </c>
      <c r="K160" s="75">
        <f t="shared" si="53"/>
        <v>0.576195568651247</v>
      </c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1">
        <f t="shared" si="43"/>
        <v>0.5761955686512469</v>
      </c>
      <c r="Y160" s="71">
        <f aca="true" t="shared" si="57" ref="Y160:Y165">IF(AND($O$8&gt;0,Y159&gt;-((0.3^2*(1-$O$8^2))^(1/2))),Y159-0.02,Y159)</f>
        <v>0</v>
      </c>
      <c r="Z160" s="71">
        <f t="shared" si="56"/>
        <v>0</v>
      </c>
      <c r="AA160" s="71">
        <f t="shared" si="46"/>
        <v>-0.16</v>
      </c>
      <c r="AB160" s="71"/>
      <c r="AC160" s="71">
        <f t="shared" si="55"/>
        <v>0</v>
      </c>
      <c r="AD160" s="71">
        <f t="shared" si="47"/>
        <v>0</v>
      </c>
      <c r="AE160" s="71"/>
      <c r="AF160" s="71"/>
      <c r="AM160" s="86">
        <f t="shared" si="50"/>
        <v>0</v>
      </c>
      <c r="AN160" s="71">
        <f t="shared" si="49"/>
        <v>0</v>
      </c>
      <c r="AO160" s="71"/>
      <c r="AP160" s="15"/>
    </row>
    <row r="161" spans="1:42" ht="12.75">
      <c r="A161" s="71"/>
      <c r="B161" s="71"/>
      <c r="C161" s="75"/>
      <c r="D161" s="75"/>
      <c r="E161" s="75"/>
      <c r="F161" s="75"/>
      <c r="G161" s="75"/>
      <c r="H161" s="75">
        <f t="shared" si="54"/>
        <v>0.9990000000000008</v>
      </c>
      <c r="I161" s="75">
        <f t="shared" si="51"/>
        <v>0.04471017781219863</v>
      </c>
      <c r="J161" s="75">
        <f t="shared" si="52"/>
        <v>-0.04471017781219863</v>
      </c>
      <c r="K161" s="75">
        <f t="shared" si="53"/>
        <v>0.5767729189204367</v>
      </c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1"/>
      <c r="Y161" s="71">
        <f t="shared" si="57"/>
        <v>0</v>
      </c>
      <c r="Z161" s="71">
        <f t="shared" si="56"/>
        <v>0</v>
      </c>
      <c r="AA161" s="71"/>
      <c r="AB161" s="71"/>
      <c r="AC161" s="71">
        <f t="shared" si="55"/>
        <v>0</v>
      </c>
      <c r="AD161" s="71">
        <f t="shared" si="47"/>
        <v>0</v>
      </c>
      <c r="AE161" s="71"/>
      <c r="AF161" s="71"/>
      <c r="AM161" s="86">
        <f t="shared" si="50"/>
        <v>0</v>
      </c>
      <c r="AN161" s="71">
        <f t="shared" si="49"/>
        <v>0</v>
      </c>
      <c r="AO161" s="71"/>
      <c r="AP161" s="15"/>
    </row>
    <row r="162" spans="1:42" ht="12.75">
      <c r="A162" s="71"/>
      <c r="B162" s="71"/>
      <c r="C162" s="71"/>
      <c r="D162" s="71"/>
      <c r="E162" s="71"/>
      <c r="F162" s="71"/>
      <c r="G162" s="71"/>
      <c r="H162" s="75">
        <f>H161+0.0002</f>
        <v>0.9992000000000008</v>
      </c>
      <c r="I162" s="75">
        <f t="shared" si="51"/>
        <v>0.039991999199821146</v>
      </c>
      <c r="J162" s="75">
        <f t="shared" si="52"/>
        <v>-0.039991999199821146</v>
      </c>
      <c r="K162" s="75">
        <f t="shared" si="53"/>
        <v>0.5768883889742745</v>
      </c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>
        <f t="shared" si="57"/>
        <v>0</v>
      </c>
      <c r="Z162" s="71">
        <f t="shared" si="56"/>
        <v>0</v>
      </c>
      <c r="AA162" s="71"/>
      <c r="AB162" s="71"/>
      <c r="AC162" s="71">
        <f t="shared" si="55"/>
        <v>0</v>
      </c>
      <c r="AD162" s="71">
        <f t="shared" si="47"/>
        <v>0</v>
      </c>
      <c r="AE162" s="71"/>
      <c r="AF162" s="71"/>
      <c r="AM162" s="86">
        <f t="shared" si="50"/>
        <v>0</v>
      </c>
      <c r="AN162" s="71">
        <f t="shared" si="49"/>
        <v>0</v>
      </c>
      <c r="AO162" s="71"/>
      <c r="AP162" s="15"/>
    </row>
    <row r="163" spans="1:42" ht="12.75">
      <c r="A163" s="71"/>
      <c r="B163" s="71"/>
      <c r="C163" s="71"/>
      <c r="D163" s="71"/>
      <c r="E163" s="71"/>
      <c r="F163" s="71"/>
      <c r="G163" s="71"/>
      <c r="H163" s="75">
        <f>H162+0.0002</f>
        <v>0.9994000000000007</v>
      </c>
      <c r="I163" s="75">
        <f t="shared" si="51"/>
        <v>0.03463581960916333</v>
      </c>
      <c r="J163" s="75">
        <f t="shared" si="52"/>
        <v>-0.03463581960916333</v>
      </c>
      <c r="K163" s="75">
        <f t="shared" si="53"/>
        <v>0.5770038590281125</v>
      </c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>
        <f t="shared" si="57"/>
        <v>0</v>
      </c>
      <c r="Z163" s="71">
        <f t="shared" si="56"/>
        <v>0</v>
      </c>
      <c r="AA163" s="71"/>
      <c r="AB163" s="71"/>
      <c r="AC163" s="71">
        <f t="shared" si="55"/>
        <v>0</v>
      </c>
      <c r="AD163" s="71">
        <f t="shared" si="47"/>
        <v>0</v>
      </c>
      <c r="AE163" s="71"/>
      <c r="AF163" s="71"/>
      <c r="AM163" s="86">
        <f t="shared" si="50"/>
        <v>0</v>
      </c>
      <c r="AN163" s="71">
        <f t="shared" si="49"/>
        <v>0</v>
      </c>
      <c r="AO163" s="71"/>
      <c r="AP163" s="15"/>
    </row>
    <row r="164" spans="1:41" ht="12.75">
      <c r="A164" s="71"/>
      <c r="B164" s="71" t="str">
        <f>IF(G65="+","sono angoli che differiscono di "," sono angoli la cui somma è")</f>
        <v> sono angoli la cui somma è</v>
      </c>
      <c r="C164" s="71"/>
      <c r="D164" s="71"/>
      <c r="E164" s="71" t="str">
        <f>E43&amp;"°"</f>
        <v>°</v>
      </c>
      <c r="F164" s="71"/>
      <c r="G164" s="71">
        <f>IF(G65="-",IF(E43=90,"cioè angoli complementari",IF(E43=180,"cioè angoli supplementari",IF(E43=360,"cioè angoli esplementari",IF(E43=0,"cioè angoli opposti","")))),"")</f>
      </c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>
        <f t="shared" si="57"/>
        <v>0</v>
      </c>
      <c r="Z164" s="71">
        <f t="shared" si="56"/>
        <v>0</v>
      </c>
      <c r="AA164" s="71"/>
      <c r="AB164" s="71"/>
      <c r="AC164" s="71">
        <f t="shared" si="55"/>
        <v>0</v>
      </c>
      <c r="AD164" s="71">
        <f t="shared" si="47"/>
        <v>0</v>
      </c>
      <c r="AE164" s="71"/>
      <c r="AF164" s="71"/>
      <c r="AM164" s="86">
        <f t="shared" si="50"/>
        <v>0</v>
      </c>
      <c r="AN164" s="71">
        <f t="shared" si="49"/>
        <v>0</v>
      </c>
      <c r="AO164" s="71"/>
    </row>
    <row r="165" spans="1:41" ht="12.75">
      <c r="A165" s="71"/>
      <c r="B165" s="71" t="str">
        <f>"("&amp;F65</f>
        <v>(</v>
      </c>
      <c r="C165" s="71">
        <f>G65</f>
        <v>0</v>
      </c>
      <c r="D165" s="71" t="str">
        <f>H65&amp;")"&amp;"°"</f>
        <v>)°</v>
      </c>
      <c r="E165" s="71"/>
      <c r="F165" s="71" t="str">
        <f>H65&amp;"°"</f>
        <v>°</v>
      </c>
      <c r="G165" s="71" t="s">
        <v>21</v>
      </c>
      <c r="H165" s="71" t="s">
        <v>22</v>
      </c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>
        <f t="shared" si="57"/>
        <v>0</v>
      </c>
      <c r="Z165" s="71">
        <f t="shared" si="56"/>
        <v>0</v>
      </c>
      <c r="AA165" s="71"/>
      <c r="AB165" s="71"/>
      <c r="AC165" s="71">
        <f t="shared" si="55"/>
        <v>0</v>
      </c>
      <c r="AD165" s="71">
        <f t="shared" si="47"/>
        <v>0</v>
      </c>
      <c r="AE165" s="71"/>
      <c r="AF165" s="71"/>
      <c r="AM165" s="86">
        <f t="shared" si="50"/>
        <v>0</v>
      </c>
      <c r="AN165" s="71">
        <f t="shared" si="49"/>
        <v>0</v>
      </c>
      <c r="AO165" s="71"/>
    </row>
    <row r="166" spans="1:41" ht="12.7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>
        <f aca="true" t="shared" si="58" ref="Y166:Y229">IF(AND($O$8&gt;0,Y165&gt;-((0.3^2*(1-$O$8^2))^(1/2))),Y165-0.02,IF(AND($O$8&lt;0,Y165&gt;-((0.3^2*(1-$O$8^2))^(1/2))),Y165-0.02,Y165))</f>
        <v>0</v>
      </c>
      <c r="Z166" s="71">
        <f t="shared" si="56"/>
        <v>0</v>
      </c>
      <c r="AA166" s="71"/>
      <c r="AB166" s="71"/>
      <c r="AC166" s="71">
        <f t="shared" si="55"/>
        <v>0</v>
      </c>
      <c r="AD166" s="71">
        <f t="shared" si="47"/>
        <v>0</v>
      </c>
      <c r="AE166" s="71"/>
      <c r="AF166" s="71"/>
      <c r="AM166" s="86">
        <f t="shared" si="50"/>
        <v>0</v>
      </c>
      <c r="AN166" s="71">
        <f t="shared" si="49"/>
        <v>0</v>
      </c>
      <c r="AO166" s="71"/>
    </row>
    <row r="167" spans="1:41" ht="12.7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>
        <f t="shared" si="58"/>
        <v>0</v>
      </c>
      <c r="Z167" s="71">
        <f t="shared" si="56"/>
        <v>0</v>
      </c>
      <c r="AA167" s="71"/>
      <c r="AB167" s="71"/>
      <c r="AC167" s="71">
        <f t="shared" si="55"/>
        <v>0</v>
      </c>
      <c r="AD167" s="71">
        <f aca="true" t="shared" si="59" ref="AD167:AD172">IF(AND($C$65=TRUE,$C$66=TRUE,$C$67=TRUE,$C$68=TRUE),IF($O$8&gt;0,0,-((0.3^2-AC167^2)^(1/2))),0)</f>
        <v>0</v>
      </c>
      <c r="AE167" s="71"/>
      <c r="AF167" s="71"/>
      <c r="AM167" s="86">
        <f t="shared" si="50"/>
        <v>0</v>
      </c>
      <c r="AN167" s="71">
        <f t="shared" si="49"/>
        <v>0</v>
      </c>
      <c r="AO167" s="71"/>
    </row>
    <row r="168" spans="1:41" ht="12.7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>
        <f t="shared" si="58"/>
        <v>0</v>
      </c>
      <c r="Z168" s="71">
        <f t="shared" si="56"/>
        <v>0</v>
      </c>
      <c r="AA168" s="71"/>
      <c r="AB168" s="71"/>
      <c r="AC168" s="71">
        <f t="shared" si="55"/>
        <v>0</v>
      </c>
      <c r="AD168" s="71">
        <f t="shared" si="59"/>
        <v>0</v>
      </c>
      <c r="AE168" s="71"/>
      <c r="AF168" s="71"/>
      <c r="AM168" s="86">
        <f t="shared" si="50"/>
        <v>0</v>
      </c>
      <c r="AN168" s="71">
        <f t="shared" si="49"/>
        <v>0</v>
      </c>
      <c r="AO168" s="71"/>
    </row>
    <row r="169" spans="1:41" ht="12.7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>
        <f t="shared" si="58"/>
        <v>0</v>
      </c>
      <c r="Z169" s="71">
        <f t="shared" si="56"/>
        <v>0</v>
      </c>
      <c r="AA169" s="71"/>
      <c r="AB169" s="71"/>
      <c r="AC169" s="71">
        <f t="shared" si="55"/>
        <v>0</v>
      </c>
      <c r="AD169" s="71">
        <f t="shared" si="59"/>
        <v>0</v>
      </c>
      <c r="AE169" s="71"/>
      <c r="AF169" s="71"/>
      <c r="AM169" s="86">
        <f t="shared" si="50"/>
        <v>0</v>
      </c>
      <c r="AN169" s="71">
        <f t="shared" si="49"/>
        <v>0</v>
      </c>
      <c r="AO169" s="71"/>
    </row>
    <row r="170" spans="1:41" ht="12.7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>
        <f t="shared" si="58"/>
        <v>0</v>
      </c>
      <c r="Z170" s="71">
        <f t="shared" si="56"/>
        <v>0</v>
      </c>
      <c r="AA170" s="71"/>
      <c r="AB170" s="71"/>
      <c r="AC170" s="71">
        <f t="shared" si="55"/>
        <v>0</v>
      </c>
      <c r="AD170" s="71">
        <f t="shared" si="59"/>
        <v>0</v>
      </c>
      <c r="AE170" s="71"/>
      <c r="AF170" s="71"/>
      <c r="AM170" s="86">
        <f t="shared" si="50"/>
        <v>0</v>
      </c>
      <c r="AN170" s="71">
        <f t="shared" si="49"/>
        <v>0</v>
      </c>
      <c r="AO170" s="71"/>
    </row>
    <row r="171" spans="1:41" ht="12.7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>
        <f t="shared" si="58"/>
        <v>0</v>
      </c>
      <c r="Z171" s="71">
        <f t="shared" si="56"/>
        <v>0</v>
      </c>
      <c r="AA171" s="71"/>
      <c r="AB171" s="71"/>
      <c r="AC171" s="71">
        <f t="shared" si="55"/>
        <v>0</v>
      </c>
      <c r="AD171" s="71">
        <f t="shared" si="59"/>
        <v>0</v>
      </c>
      <c r="AE171" s="71"/>
      <c r="AF171" s="71"/>
      <c r="AM171" s="86">
        <f t="shared" si="50"/>
        <v>0</v>
      </c>
      <c r="AN171" s="71">
        <f>IF(AND($C$65=TRUE,$C$66=TRUE,$C$67=TRUE,$C$68=TRUE,$C$69=TRUE),IF($O$8&lt;0,-((0.45^2-AM171^2)^(1/2)),(0.45^2-AM171^2)^(1/2)),0)</f>
        <v>0</v>
      </c>
      <c r="AO171" s="71"/>
    </row>
    <row r="172" spans="1:41" ht="12.7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>
        <f t="shared" si="58"/>
        <v>0</v>
      </c>
      <c r="Z172" s="71">
        <f t="shared" si="56"/>
        <v>0</v>
      </c>
      <c r="AA172" s="71"/>
      <c r="AB172" s="71"/>
      <c r="AC172" s="71">
        <f t="shared" si="55"/>
        <v>0</v>
      </c>
      <c r="AD172" s="71">
        <f t="shared" si="59"/>
        <v>0</v>
      </c>
      <c r="AE172" s="71"/>
      <c r="AF172" s="71"/>
      <c r="AM172" s="86">
        <f t="shared" si="50"/>
        <v>0</v>
      </c>
      <c r="AN172" s="71">
        <f>IF(AND($C$65=TRUE,$C$66=TRUE,$C$67=TRUE,$C$68=TRUE,$C$69=TRUE),IF($O$8&lt;0,-((0.45^2-AM172^2)^(1/2)),(0.45^2-AM172^2)^(1/2)),0)</f>
        <v>0</v>
      </c>
      <c r="AO172" s="71"/>
    </row>
    <row r="173" spans="1:41" ht="12.7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>
        <f t="shared" si="58"/>
        <v>0</v>
      </c>
      <c r="Z173" s="71">
        <f t="shared" si="56"/>
        <v>0</v>
      </c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>
        <f aca="true" t="shared" si="60" ref="AN173:AN204">IF($O$8&lt;0,-((0.45^2-AM173^2)^(1/2)),(0.45^2-AM173^2)^(1/2))</f>
        <v>0.45</v>
      </c>
      <c r="AO173" s="71"/>
    </row>
    <row r="174" spans="1:41" ht="12.7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>
        <f t="shared" si="58"/>
        <v>0</v>
      </c>
      <c r="Z174" s="71">
        <f t="shared" si="56"/>
        <v>0</v>
      </c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>
        <f t="shared" si="60"/>
        <v>0.45</v>
      </c>
      <c r="AO174" s="71"/>
    </row>
    <row r="175" spans="1:41" ht="12.7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 t="s">
        <v>41</v>
      </c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>
        <f t="shared" si="58"/>
        <v>0</v>
      </c>
      <c r="Z175" s="71">
        <f t="shared" si="56"/>
        <v>0</v>
      </c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>
        <f t="shared" si="60"/>
        <v>0.45</v>
      </c>
      <c r="AO175" s="71"/>
    </row>
    <row r="176" spans="1:41" ht="12.75">
      <c r="A176" s="71"/>
      <c r="B176" s="71"/>
      <c r="C176" s="71"/>
      <c r="D176" s="71"/>
      <c r="E176" s="71" t="s">
        <v>23</v>
      </c>
      <c r="F176" s="71">
        <v>0.5</v>
      </c>
      <c r="G176" s="71"/>
      <c r="H176" s="71"/>
      <c r="I176" s="71" t="s">
        <v>8</v>
      </c>
      <c r="J176" s="71" t="s">
        <v>24</v>
      </c>
      <c r="K176" s="71">
        <v>0</v>
      </c>
      <c r="L176" s="71">
        <f aca="true" t="shared" si="61" ref="L176:L216">0.1*K176</f>
        <v>0</v>
      </c>
      <c r="M176" s="71">
        <f aca="true" t="shared" si="62" ref="M176:M216">0.2*K176</f>
        <v>0</v>
      </c>
      <c r="N176" s="71">
        <f aca="true" t="shared" si="63" ref="N176:N216">0.3*K176</f>
        <v>0</v>
      </c>
      <c r="O176" s="71">
        <f aca="true" t="shared" si="64" ref="O176:O216">0.4*K176</f>
        <v>0</v>
      </c>
      <c r="P176" s="71"/>
      <c r="Q176" s="71"/>
      <c r="R176" s="71"/>
      <c r="S176" s="76" t="s">
        <v>26</v>
      </c>
      <c r="T176" s="76" t="s">
        <v>30</v>
      </c>
      <c r="U176" s="76" t="s">
        <v>27</v>
      </c>
      <c r="V176" s="76" t="s">
        <v>31</v>
      </c>
      <c r="W176" s="76"/>
      <c r="X176" s="76" t="s">
        <v>28</v>
      </c>
      <c r="Y176" s="71">
        <f t="shared" si="58"/>
        <v>0</v>
      </c>
      <c r="Z176" s="71">
        <f t="shared" si="56"/>
        <v>0</v>
      </c>
      <c r="AA176" s="76" t="s">
        <v>32</v>
      </c>
      <c r="AB176" s="76" t="s">
        <v>29</v>
      </c>
      <c r="AC176" s="76" t="s">
        <v>33</v>
      </c>
      <c r="AD176" s="77" t="s">
        <v>34</v>
      </c>
      <c r="AE176" s="77" t="s">
        <v>35</v>
      </c>
      <c r="AF176" s="77" t="s">
        <v>36</v>
      </c>
      <c r="AG176" s="77" t="s">
        <v>37</v>
      </c>
      <c r="AH176" s="84" t="s">
        <v>39</v>
      </c>
      <c r="AI176" s="84" t="s">
        <v>40</v>
      </c>
      <c r="AJ176" s="71"/>
      <c r="AK176" s="71"/>
      <c r="AL176" s="71"/>
      <c r="AM176" s="71"/>
      <c r="AN176" s="71">
        <f t="shared" si="60"/>
        <v>0.45</v>
      </c>
      <c r="AO176" s="71"/>
    </row>
    <row r="177" spans="1:41" ht="12.75">
      <c r="A177" s="71"/>
      <c r="B177" s="71"/>
      <c r="C177" s="71"/>
      <c r="D177" s="71"/>
      <c r="E177" s="71"/>
      <c r="F177" s="71"/>
      <c r="G177" s="71"/>
      <c r="H177" s="71"/>
      <c r="I177" s="71">
        <v>0.351</v>
      </c>
      <c r="J177" s="71">
        <f aca="true" t="shared" si="65" ref="J177:J182">(0.4^2-I177^2)^(1/2)</f>
        <v>0.19183065448462622</v>
      </c>
      <c r="K177" s="71">
        <f aca="true" t="shared" si="66" ref="K177:K216">K176+0.01</f>
        <v>0.01</v>
      </c>
      <c r="L177" s="71">
        <f t="shared" si="61"/>
        <v>0.001</v>
      </c>
      <c r="M177" s="71">
        <f t="shared" si="62"/>
        <v>0.002</v>
      </c>
      <c r="N177" s="71">
        <f t="shared" si="63"/>
        <v>0.003</v>
      </c>
      <c r="O177" s="71">
        <f t="shared" si="64"/>
        <v>0.004</v>
      </c>
      <c r="P177" s="71"/>
      <c r="Q177" s="71"/>
      <c r="R177" s="71"/>
      <c r="S177" s="78">
        <f>IF(AND($E$43=90,$D$116=1),0.45,0)</f>
        <v>0</v>
      </c>
      <c r="T177" s="78">
        <v>0</v>
      </c>
      <c r="U177" s="78">
        <f>IF(AND($E$43=90,$D$116=2),0.45,0)</f>
        <v>0</v>
      </c>
      <c r="V177" s="78">
        <f aca="true" t="shared" si="67" ref="V177:V208">IF(AND(U177&gt;=-0.22,U177&lt;0.45,$D$116=2,U177&lt;&gt;0),(0.45^2-U177^2)^(1/2),0)</f>
        <v>0</v>
      </c>
      <c r="W177" s="78"/>
      <c r="X177" s="78">
        <f>IF(AND($E$43=180,$D$116=2),0.45,0)</f>
        <v>0</v>
      </c>
      <c r="Y177" s="71">
        <f t="shared" si="58"/>
        <v>0</v>
      </c>
      <c r="Z177" s="71">
        <f t="shared" si="56"/>
        <v>0</v>
      </c>
      <c r="AA177" s="78">
        <f>IF(Z177&lt;&gt;0,(Z177^2-Z177^2)^(1/2),0)</f>
        <v>0</v>
      </c>
      <c r="AB177" s="78">
        <f>IF(AND($E$43=270,$D$116=3),0.45,0)</f>
        <v>0</v>
      </c>
      <c r="AC177" s="78">
        <f aca="true" t="shared" si="68" ref="AC177:AC208">IF(AB177&lt;&gt;0,(0.45^2-AB177^2)^(1/2),0)</f>
        <v>0</v>
      </c>
      <c r="AD177" s="78">
        <f>IF(AND($E$43=270,$D$116=4),0.45,0)</f>
        <v>0</v>
      </c>
      <c r="AE177" s="78">
        <f aca="true" t="shared" si="69" ref="AE177:AE208">IF(AD177&lt;&gt;0,(0.45^2-AD177^2)^(1/2),0)</f>
        <v>0</v>
      </c>
      <c r="AF177" s="78">
        <f>IF(AND($E$43=360,$D$116=4),0.45,0)</f>
        <v>0</v>
      </c>
      <c r="AG177" s="78">
        <f aca="true" t="shared" si="70" ref="AG177:AG208">IF(AF177&lt;&gt;0,(0.45^2-AF177^2)^(1/2),0)</f>
        <v>0</v>
      </c>
      <c r="AH177" s="71">
        <f>IF(AND($E$43=360,$D$116=1),0.45,0)</f>
        <v>0</v>
      </c>
      <c r="AI177" s="71">
        <f aca="true" t="shared" si="71" ref="AI177:AI208">IF(AH177&lt;&gt;0,(0.45^2-AH177^2)^(1/2),0)</f>
        <v>0</v>
      </c>
      <c r="AJ177" s="71"/>
      <c r="AK177" s="71"/>
      <c r="AL177" s="71"/>
      <c r="AM177" s="71"/>
      <c r="AN177" s="71">
        <f t="shared" si="60"/>
        <v>0.45</v>
      </c>
      <c r="AO177" s="71"/>
    </row>
    <row r="178" spans="1:41" ht="12.75">
      <c r="A178" s="71"/>
      <c r="B178" s="71"/>
      <c r="C178" s="71"/>
      <c r="D178" s="71"/>
      <c r="E178" s="71"/>
      <c r="F178" s="71"/>
      <c r="G178" s="71"/>
      <c r="H178" s="71"/>
      <c r="I178" s="71">
        <f aca="true" t="shared" si="72" ref="I178:I209">I177+0.01</f>
        <v>0.361</v>
      </c>
      <c r="J178" s="71">
        <f t="shared" si="65"/>
        <v>0.17227594144279124</v>
      </c>
      <c r="K178" s="71">
        <f t="shared" si="66"/>
        <v>0.02</v>
      </c>
      <c r="L178" s="71">
        <f t="shared" si="61"/>
        <v>0.002</v>
      </c>
      <c r="M178" s="71">
        <f t="shared" si="62"/>
        <v>0.004</v>
      </c>
      <c r="N178" s="71">
        <f t="shared" si="63"/>
        <v>0.006</v>
      </c>
      <c r="O178" s="71">
        <f t="shared" si="64"/>
        <v>0.008</v>
      </c>
      <c r="P178" s="71"/>
      <c r="Q178" s="71"/>
      <c r="R178" s="71"/>
      <c r="S178" s="78">
        <f aca="true" t="shared" si="73" ref="S178:S200">IF(AND($E$43=90,$D$116=1),S177-0.01,0)</f>
        <v>0</v>
      </c>
      <c r="T178" s="78">
        <f aca="true" t="shared" si="74" ref="T178:T199">IF(AND(S178&gt;0.22,S178&lt;0.45,$D$116=1),(0.45^2-S178^2)^(1/2),0)</f>
        <v>0</v>
      </c>
      <c r="U178" s="78">
        <f aca="true" t="shared" si="75" ref="U178:U209">IF(AND($E$43=90,$D$116=2),U177-0.01,0)</f>
        <v>0</v>
      </c>
      <c r="V178" s="78">
        <f t="shared" si="67"/>
        <v>0</v>
      </c>
      <c r="W178" s="78"/>
      <c r="X178" s="78">
        <f aca="true" t="shared" si="76" ref="X178:X209">IF(AND($E$43=180,$D$116=2),X177-0.01,0)</f>
        <v>0</v>
      </c>
      <c r="Y178" s="71">
        <f t="shared" si="58"/>
        <v>0</v>
      </c>
      <c r="Z178" s="71">
        <f t="shared" si="56"/>
        <v>0</v>
      </c>
      <c r="AA178" s="78">
        <f aca="true" t="shared" si="77" ref="AA178:AA209">IF(Z178&lt;&gt;0,(0.45^2-Z178^2)^(1/2),0)</f>
        <v>0</v>
      </c>
      <c r="AB178" s="78">
        <f aca="true" t="shared" si="78" ref="AB178:AB209">IF(AND($E$43=270,$D$116=3),AB177-0.01,0)</f>
        <v>0</v>
      </c>
      <c r="AC178" s="78">
        <f t="shared" si="68"/>
        <v>0</v>
      </c>
      <c r="AD178" s="78">
        <f aca="true" t="shared" si="79" ref="AD178:AD209">IF(AND($E$43=270,$D$116=4),AD177-0.01,0)</f>
        <v>0</v>
      </c>
      <c r="AE178" s="78">
        <f t="shared" si="69"/>
        <v>0</v>
      </c>
      <c r="AF178" s="78">
        <f aca="true" t="shared" si="80" ref="AF178:AF209">IF(AND($E$43=360,$D$116=4),AF177-0.01,0)</f>
        <v>0</v>
      </c>
      <c r="AG178" s="78">
        <f t="shared" si="70"/>
        <v>0</v>
      </c>
      <c r="AH178" s="71">
        <f aca="true" t="shared" si="81" ref="AH178:AH209">IF(AND($E$43=360,$D$116=1),AH177-0.01,0)</f>
        <v>0</v>
      </c>
      <c r="AI178" s="71">
        <f t="shared" si="71"/>
        <v>0</v>
      </c>
      <c r="AJ178" s="71"/>
      <c r="AK178" s="71"/>
      <c r="AL178" s="71"/>
      <c r="AM178" s="71"/>
      <c r="AN178" s="71">
        <f t="shared" si="60"/>
        <v>0.45</v>
      </c>
      <c r="AO178" s="71"/>
    </row>
    <row r="179" spans="1:41" ht="12.75">
      <c r="A179" s="71"/>
      <c r="B179" s="71"/>
      <c r="C179" s="71"/>
      <c r="D179" s="71"/>
      <c r="E179" s="71"/>
      <c r="F179" s="71"/>
      <c r="G179" s="71"/>
      <c r="H179" s="71"/>
      <c r="I179" s="71">
        <f t="shared" si="72"/>
        <v>0.371</v>
      </c>
      <c r="J179" s="71">
        <f t="shared" si="65"/>
        <v>0.14952926135041278</v>
      </c>
      <c r="K179" s="71">
        <f t="shared" si="66"/>
        <v>0.03</v>
      </c>
      <c r="L179" s="71">
        <f t="shared" si="61"/>
        <v>0.003</v>
      </c>
      <c r="M179" s="71">
        <f t="shared" si="62"/>
        <v>0.006</v>
      </c>
      <c r="N179" s="71">
        <f t="shared" si="63"/>
        <v>0.009</v>
      </c>
      <c r="O179" s="71">
        <f t="shared" si="64"/>
        <v>0.012</v>
      </c>
      <c r="P179" s="71"/>
      <c r="Q179" s="71"/>
      <c r="R179" s="71"/>
      <c r="S179" s="78">
        <f t="shared" si="73"/>
        <v>0</v>
      </c>
      <c r="T179" s="78">
        <f t="shared" si="74"/>
        <v>0</v>
      </c>
      <c r="U179" s="78">
        <f t="shared" si="75"/>
        <v>0</v>
      </c>
      <c r="V179" s="78">
        <f t="shared" si="67"/>
        <v>0</v>
      </c>
      <c r="W179" s="78"/>
      <c r="X179" s="78">
        <f t="shared" si="76"/>
        <v>0</v>
      </c>
      <c r="Y179" s="71">
        <f t="shared" si="58"/>
        <v>0</v>
      </c>
      <c r="Z179" s="71">
        <f t="shared" si="56"/>
        <v>0</v>
      </c>
      <c r="AA179" s="78">
        <f t="shared" si="77"/>
        <v>0</v>
      </c>
      <c r="AB179" s="78">
        <f t="shared" si="78"/>
        <v>0</v>
      </c>
      <c r="AC179" s="78">
        <f t="shared" si="68"/>
        <v>0</v>
      </c>
      <c r="AD179" s="78">
        <f t="shared" si="79"/>
        <v>0</v>
      </c>
      <c r="AE179" s="78">
        <f t="shared" si="69"/>
        <v>0</v>
      </c>
      <c r="AF179" s="78">
        <f t="shared" si="80"/>
        <v>0</v>
      </c>
      <c r="AG179" s="78">
        <f t="shared" si="70"/>
        <v>0</v>
      </c>
      <c r="AH179" s="71">
        <f t="shared" si="81"/>
        <v>0</v>
      </c>
      <c r="AI179" s="71">
        <f t="shared" si="71"/>
        <v>0</v>
      </c>
      <c r="AJ179" s="71"/>
      <c r="AK179" s="71"/>
      <c r="AL179" s="71"/>
      <c r="AM179" s="71"/>
      <c r="AN179" s="71">
        <f t="shared" si="60"/>
        <v>0.45</v>
      </c>
      <c r="AO179" s="71"/>
    </row>
    <row r="180" spans="2:41" ht="12.75">
      <c r="B180" s="71"/>
      <c r="C180" s="71"/>
      <c r="D180" s="71"/>
      <c r="E180" s="71"/>
      <c r="F180" s="71"/>
      <c r="G180" s="71"/>
      <c r="H180" s="71"/>
      <c r="I180" s="71">
        <f t="shared" si="72"/>
        <v>0.381</v>
      </c>
      <c r="J180" s="71">
        <f t="shared" si="65"/>
        <v>0.12181543416168585</v>
      </c>
      <c r="K180" s="71">
        <f t="shared" si="66"/>
        <v>0.04</v>
      </c>
      <c r="L180" s="71">
        <f t="shared" si="61"/>
        <v>0.004</v>
      </c>
      <c r="M180" s="71">
        <f t="shared" si="62"/>
        <v>0.008</v>
      </c>
      <c r="N180" s="71">
        <f t="shared" si="63"/>
        <v>0.012</v>
      </c>
      <c r="O180" s="71">
        <f t="shared" si="64"/>
        <v>0.016</v>
      </c>
      <c r="P180" s="71"/>
      <c r="Q180" s="71"/>
      <c r="R180" s="71"/>
      <c r="S180" s="78">
        <f t="shared" si="73"/>
        <v>0</v>
      </c>
      <c r="T180" s="78">
        <f t="shared" si="74"/>
        <v>0</v>
      </c>
      <c r="U180" s="78">
        <f t="shared" si="75"/>
        <v>0</v>
      </c>
      <c r="V180" s="78">
        <f t="shared" si="67"/>
        <v>0</v>
      </c>
      <c r="W180" s="78"/>
      <c r="X180" s="78">
        <f t="shared" si="76"/>
        <v>0</v>
      </c>
      <c r="Y180" s="71">
        <f t="shared" si="58"/>
        <v>0</v>
      </c>
      <c r="Z180" s="71">
        <f t="shared" si="56"/>
        <v>0</v>
      </c>
      <c r="AA180" s="78">
        <f t="shared" si="77"/>
        <v>0</v>
      </c>
      <c r="AB180" s="78">
        <f t="shared" si="78"/>
        <v>0</v>
      </c>
      <c r="AC180" s="78">
        <f t="shared" si="68"/>
        <v>0</v>
      </c>
      <c r="AD180" s="78">
        <f t="shared" si="79"/>
        <v>0</v>
      </c>
      <c r="AE180" s="78">
        <f t="shared" si="69"/>
        <v>0</v>
      </c>
      <c r="AF180" s="78">
        <f t="shared" si="80"/>
        <v>0</v>
      </c>
      <c r="AG180" s="78">
        <f t="shared" si="70"/>
        <v>0</v>
      </c>
      <c r="AH180" s="71">
        <f t="shared" si="81"/>
        <v>0</v>
      </c>
      <c r="AI180" s="71">
        <f t="shared" si="71"/>
        <v>0</v>
      </c>
      <c r="AJ180" s="71"/>
      <c r="AK180" s="71"/>
      <c r="AL180" s="71"/>
      <c r="AM180" s="71"/>
      <c r="AN180" s="71">
        <f t="shared" si="60"/>
        <v>0.45</v>
      </c>
      <c r="AO180" s="71"/>
    </row>
    <row r="181" spans="2:41" ht="12.75">
      <c r="B181" s="71"/>
      <c r="C181" s="71"/>
      <c r="D181" s="71"/>
      <c r="E181" s="71"/>
      <c r="F181" s="71"/>
      <c r="G181" s="71"/>
      <c r="H181" s="71"/>
      <c r="I181" s="71">
        <f t="shared" si="72"/>
        <v>0.391</v>
      </c>
      <c r="J181" s="71">
        <f t="shared" si="65"/>
        <v>0.08437416666255149</v>
      </c>
      <c r="K181" s="71">
        <f t="shared" si="66"/>
        <v>0.05</v>
      </c>
      <c r="L181" s="71">
        <f t="shared" si="61"/>
        <v>0.005000000000000001</v>
      </c>
      <c r="M181" s="71">
        <f t="shared" si="62"/>
        <v>0.010000000000000002</v>
      </c>
      <c r="N181" s="71">
        <f t="shared" si="63"/>
        <v>0.015</v>
      </c>
      <c r="O181" s="71">
        <f t="shared" si="64"/>
        <v>0.020000000000000004</v>
      </c>
      <c r="P181" s="71"/>
      <c r="Q181" s="71"/>
      <c r="R181" s="71"/>
      <c r="S181" s="78">
        <f t="shared" si="73"/>
        <v>0</v>
      </c>
      <c r="T181" s="78">
        <f t="shared" si="74"/>
        <v>0</v>
      </c>
      <c r="U181" s="78">
        <f t="shared" si="75"/>
        <v>0</v>
      </c>
      <c r="V181" s="78">
        <f t="shared" si="67"/>
        <v>0</v>
      </c>
      <c r="W181" s="78"/>
      <c r="X181" s="78">
        <f t="shared" si="76"/>
        <v>0</v>
      </c>
      <c r="Y181" s="71">
        <f t="shared" si="58"/>
        <v>0</v>
      </c>
      <c r="Z181" s="71">
        <f t="shared" si="56"/>
        <v>0</v>
      </c>
      <c r="AA181" s="78">
        <f t="shared" si="77"/>
        <v>0</v>
      </c>
      <c r="AB181" s="78">
        <f t="shared" si="78"/>
        <v>0</v>
      </c>
      <c r="AC181" s="78">
        <f t="shared" si="68"/>
        <v>0</v>
      </c>
      <c r="AD181" s="78">
        <f t="shared" si="79"/>
        <v>0</v>
      </c>
      <c r="AE181" s="78">
        <f t="shared" si="69"/>
        <v>0</v>
      </c>
      <c r="AF181" s="78">
        <f t="shared" si="80"/>
        <v>0</v>
      </c>
      <c r="AG181" s="78">
        <f t="shared" si="70"/>
        <v>0</v>
      </c>
      <c r="AH181" s="71">
        <f t="shared" si="81"/>
        <v>0</v>
      </c>
      <c r="AI181" s="71">
        <f t="shared" si="71"/>
        <v>0</v>
      </c>
      <c r="AJ181" s="71"/>
      <c r="AK181" s="71"/>
      <c r="AL181" s="71"/>
      <c r="AM181" s="71"/>
      <c r="AN181" s="71">
        <f t="shared" si="60"/>
        <v>0.45</v>
      </c>
      <c r="AO181" s="71"/>
    </row>
    <row r="182" spans="2:41" ht="12.75">
      <c r="B182" s="71"/>
      <c r="C182" s="71"/>
      <c r="D182" s="71"/>
      <c r="E182" s="71"/>
      <c r="F182" s="71"/>
      <c r="G182" s="71"/>
      <c r="H182" s="71"/>
      <c r="I182" s="71">
        <f t="shared" si="72"/>
        <v>0.401</v>
      </c>
      <c r="J182" s="71" t="e">
        <f t="shared" si="65"/>
        <v>#NUM!</v>
      </c>
      <c r="K182" s="71">
        <f t="shared" si="66"/>
        <v>0.060000000000000005</v>
      </c>
      <c r="L182" s="71">
        <f t="shared" si="61"/>
        <v>0.006000000000000001</v>
      </c>
      <c r="M182" s="71">
        <f t="shared" si="62"/>
        <v>0.012000000000000002</v>
      </c>
      <c r="N182" s="71">
        <f t="shared" si="63"/>
        <v>0.018000000000000002</v>
      </c>
      <c r="O182" s="71">
        <f t="shared" si="64"/>
        <v>0.024000000000000004</v>
      </c>
      <c r="P182" s="71"/>
      <c r="Q182" s="71"/>
      <c r="R182" s="71"/>
      <c r="S182" s="78">
        <f t="shared" si="73"/>
        <v>0</v>
      </c>
      <c r="T182" s="78">
        <f t="shared" si="74"/>
        <v>0</v>
      </c>
      <c r="U182" s="78">
        <f t="shared" si="75"/>
        <v>0</v>
      </c>
      <c r="V182" s="78">
        <f t="shared" si="67"/>
        <v>0</v>
      </c>
      <c r="W182" s="78"/>
      <c r="X182" s="78">
        <f t="shared" si="76"/>
        <v>0</v>
      </c>
      <c r="Y182" s="71">
        <f t="shared" si="58"/>
        <v>0</v>
      </c>
      <c r="Z182" s="71">
        <f t="shared" si="56"/>
        <v>0</v>
      </c>
      <c r="AA182" s="78">
        <f t="shared" si="77"/>
        <v>0</v>
      </c>
      <c r="AB182" s="78">
        <f t="shared" si="78"/>
        <v>0</v>
      </c>
      <c r="AC182" s="78">
        <f t="shared" si="68"/>
        <v>0</v>
      </c>
      <c r="AD182" s="78">
        <f t="shared" si="79"/>
        <v>0</v>
      </c>
      <c r="AE182" s="78">
        <f t="shared" si="69"/>
        <v>0</v>
      </c>
      <c r="AF182" s="78">
        <f t="shared" si="80"/>
        <v>0</v>
      </c>
      <c r="AG182" s="78">
        <f t="shared" si="70"/>
        <v>0</v>
      </c>
      <c r="AH182" s="71">
        <f t="shared" si="81"/>
        <v>0</v>
      </c>
      <c r="AI182" s="71">
        <f t="shared" si="71"/>
        <v>0</v>
      </c>
      <c r="AJ182" s="71"/>
      <c r="AK182" s="71"/>
      <c r="AL182" s="71"/>
      <c r="AM182" s="71"/>
      <c r="AN182" s="71">
        <f t="shared" si="60"/>
        <v>0.45</v>
      </c>
      <c r="AO182" s="71"/>
    </row>
    <row r="183" spans="2:41" ht="12.75">
      <c r="B183" s="71"/>
      <c r="C183" s="71"/>
      <c r="D183" s="71"/>
      <c r="E183" s="71"/>
      <c r="F183" s="71"/>
      <c r="G183" s="71"/>
      <c r="H183" s="71"/>
      <c r="I183" s="71">
        <f t="shared" si="72"/>
        <v>0.41100000000000003</v>
      </c>
      <c r="J183" s="71"/>
      <c r="K183" s="71">
        <f t="shared" si="66"/>
        <v>0.07</v>
      </c>
      <c r="L183" s="71">
        <f t="shared" si="61"/>
        <v>0.007000000000000001</v>
      </c>
      <c r="M183" s="71">
        <f t="shared" si="62"/>
        <v>0.014000000000000002</v>
      </c>
      <c r="N183" s="71">
        <f t="shared" si="63"/>
        <v>0.021</v>
      </c>
      <c r="O183" s="71">
        <f t="shared" si="64"/>
        <v>0.028000000000000004</v>
      </c>
      <c r="P183" s="71"/>
      <c r="Q183" s="71"/>
      <c r="R183" s="71"/>
      <c r="S183" s="78">
        <f t="shared" si="73"/>
        <v>0</v>
      </c>
      <c r="T183" s="78">
        <f t="shared" si="74"/>
        <v>0</v>
      </c>
      <c r="U183" s="78">
        <f t="shared" si="75"/>
        <v>0</v>
      </c>
      <c r="V183" s="78">
        <f t="shared" si="67"/>
        <v>0</v>
      </c>
      <c r="W183" s="78"/>
      <c r="X183" s="78">
        <f t="shared" si="76"/>
        <v>0</v>
      </c>
      <c r="Y183" s="71">
        <f t="shared" si="58"/>
        <v>0</v>
      </c>
      <c r="Z183" s="71">
        <f t="shared" si="56"/>
        <v>0</v>
      </c>
      <c r="AA183" s="78">
        <f t="shared" si="77"/>
        <v>0</v>
      </c>
      <c r="AB183" s="78">
        <f t="shared" si="78"/>
        <v>0</v>
      </c>
      <c r="AC183" s="78">
        <f t="shared" si="68"/>
        <v>0</v>
      </c>
      <c r="AD183" s="78">
        <f t="shared" si="79"/>
        <v>0</v>
      </c>
      <c r="AE183" s="78">
        <f t="shared" si="69"/>
        <v>0</v>
      </c>
      <c r="AF183" s="78">
        <f t="shared" si="80"/>
        <v>0</v>
      </c>
      <c r="AG183" s="78">
        <f t="shared" si="70"/>
        <v>0</v>
      </c>
      <c r="AH183" s="71">
        <f t="shared" si="81"/>
        <v>0</v>
      </c>
      <c r="AI183" s="71">
        <f t="shared" si="71"/>
        <v>0</v>
      </c>
      <c r="AJ183" s="71"/>
      <c r="AK183" s="71"/>
      <c r="AL183" s="71"/>
      <c r="AM183" s="71"/>
      <c r="AN183" s="71">
        <f t="shared" si="60"/>
        <v>0.45</v>
      </c>
      <c r="AO183" s="71"/>
    </row>
    <row r="184" spans="2:41" ht="12.75">
      <c r="B184" s="71"/>
      <c r="C184" s="71"/>
      <c r="D184" s="71"/>
      <c r="E184" s="71"/>
      <c r="F184" s="71"/>
      <c r="G184" s="71"/>
      <c r="H184" s="71"/>
      <c r="I184" s="71">
        <f t="shared" si="72"/>
        <v>0.42100000000000004</v>
      </c>
      <c r="J184" s="71"/>
      <c r="K184" s="71">
        <f t="shared" si="66"/>
        <v>0.08</v>
      </c>
      <c r="L184" s="71">
        <f t="shared" si="61"/>
        <v>0.008</v>
      </c>
      <c r="M184" s="71">
        <f t="shared" si="62"/>
        <v>0.016</v>
      </c>
      <c r="N184" s="71">
        <f t="shared" si="63"/>
        <v>0.024</v>
      </c>
      <c r="O184" s="71">
        <f t="shared" si="64"/>
        <v>0.032</v>
      </c>
      <c r="P184" s="71"/>
      <c r="Q184" s="71"/>
      <c r="R184" s="71"/>
      <c r="S184" s="78">
        <f t="shared" si="73"/>
        <v>0</v>
      </c>
      <c r="T184" s="78">
        <f t="shared" si="74"/>
        <v>0</v>
      </c>
      <c r="U184" s="78">
        <f t="shared" si="75"/>
        <v>0</v>
      </c>
      <c r="V184" s="78">
        <f t="shared" si="67"/>
        <v>0</v>
      </c>
      <c r="W184" s="78"/>
      <c r="X184" s="78">
        <f t="shared" si="76"/>
        <v>0</v>
      </c>
      <c r="Y184" s="71">
        <f t="shared" si="58"/>
        <v>0</v>
      </c>
      <c r="Z184" s="71">
        <f t="shared" si="56"/>
        <v>0</v>
      </c>
      <c r="AA184" s="78">
        <f t="shared" si="77"/>
        <v>0</v>
      </c>
      <c r="AB184" s="78">
        <f t="shared" si="78"/>
        <v>0</v>
      </c>
      <c r="AC184" s="78">
        <f t="shared" si="68"/>
        <v>0</v>
      </c>
      <c r="AD184" s="78">
        <f t="shared" si="79"/>
        <v>0</v>
      </c>
      <c r="AE184" s="78">
        <f t="shared" si="69"/>
        <v>0</v>
      </c>
      <c r="AF184" s="78">
        <f t="shared" si="80"/>
        <v>0</v>
      </c>
      <c r="AG184" s="78">
        <f t="shared" si="70"/>
        <v>0</v>
      </c>
      <c r="AH184" s="71">
        <f t="shared" si="81"/>
        <v>0</v>
      </c>
      <c r="AI184" s="71">
        <f t="shared" si="71"/>
        <v>0</v>
      </c>
      <c r="AJ184" s="71"/>
      <c r="AK184" s="71"/>
      <c r="AL184" s="71"/>
      <c r="AM184" s="71"/>
      <c r="AN184" s="71">
        <f t="shared" si="60"/>
        <v>0.45</v>
      </c>
      <c r="AO184" s="71"/>
    </row>
    <row r="185" spans="2:41" ht="12.75">
      <c r="B185" s="71"/>
      <c r="C185" s="71"/>
      <c r="D185" s="71"/>
      <c r="E185" s="71"/>
      <c r="F185" s="71"/>
      <c r="G185" s="71"/>
      <c r="H185" s="71"/>
      <c r="I185" s="71">
        <f t="shared" si="72"/>
        <v>0.43100000000000005</v>
      </c>
      <c r="J185" s="71"/>
      <c r="K185" s="71">
        <f t="shared" si="66"/>
        <v>0.09</v>
      </c>
      <c r="L185" s="71">
        <f t="shared" si="61"/>
        <v>0.009</v>
      </c>
      <c r="M185" s="71">
        <f t="shared" si="62"/>
        <v>0.018</v>
      </c>
      <c r="N185" s="71">
        <f t="shared" si="63"/>
        <v>0.027</v>
      </c>
      <c r="O185" s="71">
        <f t="shared" si="64"/>
        <v>0.036</v>
      </c>
      <c r="P185" s="71"/>
      <c r="Q185" s="71"/>
      <c r="R185" s="71"/>
      <c r="S185" s="78">
        <f t="shared" si="73"/>
        <v>0</v>
      </c>
      <c r="T185" s="78">
        <f t="shared" si="74"/>
        <v>0</v>
      </c>
      <c r="U185" s="78">
        <f t="shared" si="75"/>
        <v>0</v>
      </c>
      <c r="V185" s="78">
        <f t="shared" si="67"/>
        <v>0</v>
      </c>
      <c r="W185" s="78"/>
      <c r="X185" s="78">
        <f t="shared" si="76"/>
        <v>0</v>
      </c>
      <c r="Y185" s="71">
        <f t="shared" si="58"/>
        <v>0</v>
      </c>
      <c r="Z185" s="71">
        <f t="shared" si="56"/>
        <v>0</v>
      </c>
      <c r="AA185" s="78">
        <f t="shared" si="77"/>
        <v>0</v>
      </c>
      <c r="AB185" s="78">
        <f t="shared" si="78"/>
        <v>0</v>
      </c>
      <c r="AC185" s="78">
        <f t="shared" si="68"/>
        <v>0</v>
      </c>
      <c r="AD185" s="78">
        <f t="shared" si="79"/>
        <v>0</v>
      </c>
      <c r="AE185" s="78">
        <f t="shared" si="69"/>
        <v>0</v>
      </c>
      <c r="AF185" s="78">
        <f t="shared" si="80"/>
        <v>0</v>
      </c>
      <c r="AG185" s="78">
        <f t="shared" si="70"/>
        <v>0</v>
      </c>
      <c r="AH185" s="71">
        <f t="shared" si="81"/>
        <v>0</v>
      </c>
      <c r="AI185" s="71">
        <f t="shared" si="71"/>
        <v>0</v>
      </c>
      <c r="AJ185" s="71"/>
      <c r="AK185" s="71"/>
      <c r="AL185" s="71"/>
      <c r="AM185" s="71"/>
      <c r="AN185" s="71">
        <f t="shared" si="60"/>
        <v>0.45</v>
      </c>
      <c r="AO185" s="71"/>
    </row>
    <row r="186" spans="2:41" ht="12.75">
      <c r="B186" s="71"/>
      <c r="C186" s="71"/>
      <c r="D186" s="71"/>
      <c r="E186" s="71"/>
      <c r="F186" s="71"/>
      <c r="G186" s="71"/>
      <c r="H186" s="71"/>
      <c r="I186" s="71">
        <f t="shared" si="72"/>
        <v>0.44100000000000006</v>
      </c>
      <c r="J186" s="71"/>
      <c r="K186" s="71">
        <f t="shared" si="66"/>
        <v>0.09999999999999999</v>
      </c>
      <c r="L186" s="71">
        <f t="shared" si="61"/>
        <v>0.01</v>
      </c>
      <c r="M186" s="71">
        <f t="shared" si="62"/>
        <v>0.02</v>
      </c>
      <c r="N186" s="71">
        <f t="shared" si="63"/>
        <v>0.029999999999999995</v>
      </c>
      <c r="O186" s="71">
        <f t="shared" si="64"/>
        <v>0.04</v>
      </c>
      <c r="P186" s="71"/>
      <c r="Q186" s="71"/>
      <c r="R186" s="71"/>
      <c r="S186" s="78">
        <f t="shared" si="73"/>
        <v>0</v>
      </c>
      <c r="T186" s="78">
        <f t="shared" si="74"/>
        <v>0</v>
      </c>
      <c r="U186" s="78">
        <f t="shared" si="75"/>
        <v>0</v>
      </c>
      <c r="V186" s="78">
        <f t="shared" si="67"/>
        <v>0</v>
      </c>
      <c r="W186" s="78"/>
      <c r="X186" s="78">
        <f t="shared" si="76"/>
        <v>0</v>
      </c>
      <c r="Y186" s="71">
        <f t="shared" si="58"/>
        <v>0</v>
      </c>
      <c r="Z186" s="71">
        <f t="shared" si="56"/>
        <v>0</v>
      </c>
      <c r="AA186" s="78">
        <f t="shared" si="77"/>
        <v>0</v>
      </c>
      <c r="AB186" s="78">
        <f t="shared" si="78"/>
        <v>0</v>
      </c>
      <c r="AC186" s="78">
        <f t="shared" si="68"/>
        <v>0</v>
      </c>
      <c r="AD186" s="78">
        <f t="shared" si="79"/>
        <v>0</v>
      </c>
      <c r="AE186" s="78">
        <f t="shared" si="69"/>
        <v>0</v>
      </c>
      <c r="AF186" s="78">
        <f t="shared" si="80"/>
        <v>0</v>
      </c>
      <c r="AG186" s="78">
        <f t="shared" si="70"/>
        <v>0</v>
      </c>
      <c r="AH186" s="71">
        <f t="shared" si="81"/>
        <v>0</v>
      </c>
      <c r="AI186" s="71">
        <f t="shared" si="71"/>
        <v>0</v>
      </c>
      <c r="AJ186" s="71"/>
      <c r="AK186" s="71"/>
      <c r="AL186" s="71"/>
      <c r="AM186" s="71"/>
      <c r="AN186" s="71">
        <f t="shared" si="60"/>
        <v>0.45</v>
      </c>
      <c r="AO186" s="71"/>
    </row>
    <row r="187" spans="2:41" ht="12.75">
      <c r="B187" s="71"/>
      <c r="C187" s="71"/>
      <c r="D187" s="71"/>
      <c r="E187" s="71"/>
      <c r="F187" s="71"/>
      <c r="G187" s="71"/>
      <c r="H187" s="71"/>
      <c r="I187" s="71">
        <f t="shared" si="72"/>
        <v>0.45100000000000007</v>
      </c>
      <c r="J187" s="71"/>
      <c r="K187" s="71">
        <f t="shared" si="66"/>
        <v>0.10999999999999999</v>
      </c>
      <c r="L187" s="71">
        <f t="shared" si="61"/>
        <v>0.011</v>
      </c>
      <c r="M187" s="71">
        <f t="shared" si="62"/>
        <v>0.022</v>
      </c>
      <c r="N187" s="71">
        <f t="shared" si="63"/>
        <v>0.032999999999999995</v>
      </c>
      <c r="O187" s="71">
        <f t="shared" si="64"/>
        <v>0.044</v>
      </c>
      <c r="P187" s="71"/>
      <c r="Q187" s="71"/>
      <c r="R187" s="71"/>
      <c r="S187" s="78">
        <f t="shared" si="73"/>
        <v>0</v>
      </c>
      <c r="T187" s="78">
        <f t="shared" si="74"/>
        <v>0</v>
      </c>
      <c r="U187" s="78">
        <f t="shared" si="75"/>
        <v>0</v>
      </c>
      <c r="V187" s="78">
        <f t="shared" si="67"/>
        <v>0</v>
      </c>
      <c r="W187" s="78"/>
      <c r="X187" s="78">
        <f t="shared" si="76"/>
        <v>0</v>
      </c>
      <c r="Y187" s="71">
        <f t="shared" si="58"/>
        <v>0</v>
      </c>
      <c r="Z187" s="71">
        <f t="shared" si="56"/>
        <v>0</v>
      </c>
      <c r="AA187" s="78">
        <f t="shared" si="77"/>
        <v>0</v>
      </c>
      <c r="AB187" s="78">
        <f t="shared" si="78"/>
        <v>0</v>
      </c>
      <c r="AC187" s="78">
        <f t="shared" si="68"/>
        <v>0</v>
      </c>
      <c r="AD187" s="78">
        <f t="shared" si="79"/>
        <v>0</v>
      </c>
      <c r="AE187" s="78">
        <f t="shared" si="69"/>
        <v>0</v>
      </c>
      <c r="AF187" s="78">
        <f t="shared" si="80"/>
        <v>0</v>
      </c>
      <c r="AG187" s="78">
        <f t="shared" si="70"/>
        <v>0</v>
      </c>
      <c r="AH187" s="71">
        <f t="shared" si="81"/>
        <v>0</v>
      </c>
      <c r="AI187" s="71">
        <f t="shared" si="71"/>
        <v>0</v>
      </c>
      <c r="AJ187" s="71"/>
      <c r="AK187" s="71"/>
      <c r="AL187" s="71"/>
      <c r="AM187" s="71"/>
      <c r="AN187" s="71">
        <f t="shared" si="60"/>
        <v>0.45</v>
      </c>
      <c r="AO187" s="71"/>
    </row>
    <row r="188" spans="2:41" ht="12.75">
      <c r="B188" s="71"/>
      <c r="C188" s="71"/>
      <c r="D188" s="71"/>
      <c r="E188" s="71"/>
      <c r="F188" s="71"/>
      <c r="G188" s="71"/>
      <c r="H188" s="71"/>
      <c r="I188" s="71">
        <f t="shared" si="72"/>
        <v>0.4610000000000001</v>
      </c>
      <c r="J188" s="71"/>
      <c r="K188" s="71">
        <f t="shared" si="66"/>
        <v>0.11999999999999998</v>
      </c>
      <c r="L188" s="71">
        <f t="shared" si="61"/>
        <v>0.011999999999999999</v>
      </c>
      <c r="M188" s="71">
        <f t="shared" si="62"/>
        <v>0.023999999999999997</v>
      </c>
      <c r="N188" s="71">
        <f t="shared" si="63"/>
        <v>0.03599999999999999</v>
      </c>
      <c r="O188" s="71">
        <f t="shared" si="64"/>
        <v>0.047999999999999994</v>
      </c>
      <c r="P188" s="71"/>
      <c r="Q188" s="71"/>
      <c r="R188" s="71"/>
      <c r="S188" s="78">
        <f t="shared" si="73"/>
        <v>0</v>
      </c>
      <c r="T188" s="78">
        <f t="shared" si="74"/>
        <v>0</v>
      </c>
      <c r="U188" s="78">
        <f t="shared" si="75"/>
        <v>0</v>
      </c>
      <c r="V188" s="78">
        <f t="shared" si="67"/>
        <v>0</v>
      </c>
      <c r="W188" s="78"/>
      <c r="X188" s="78">
        <f t="shared" si="76"/>
        <v>0</v>
      </c>
      <c r="Y188" s="71">
        <f t="shared" si="58"/>
        <v>0</v>
      </c>
      <c r="Z188" s="71">
        <f t="shared" si="56"/>
        <v>0</v>
      </c>
      <c r="AA188" s="78">
        <f t="shared" si="77"/>
        <v>0</v>
      </c>
      <c r="AB188" s="78">
        <f t="shared" si="78"/>
        <v>0</v>
      </c>
      <c r="AC188" s="78">
        <f t="shared" si="68"/>
        <v>0</v>
      </c>
      <c r="AD188" s="78">
        <f t="shared" si="79"/>
        <v>0</v>
      </c>
      <c r="AE188" s="78">
        <f t="shared" si="69"/>
        <v>0</v>
      </c>
      <c r="AF188" s="78">
        <f t="shared" si="80"/>
        <v>0</v>
      </c>
      <c r="AG188" s="78">
        <f t="shared" si="70"/>
        <v>0</v>
      </c>
      <c r="AH188" s="71">
        <f t="shared" si="81"/>
        <v>0</v>
      </c>
      <c r="AI188" s="71">
        <f t="shared" si="71"/>
        <v>0</v>
      </c>
      <c r="AJ188" s="71"/>
      <c r="AK188" s="71"/>
      <c r="AL188" s="71"/>
      <c r="AM188" s="71"/>
      <c r="AN188" s="71">
        <f t="shared" si="60"/>
        <v>0.45</v>
      </c>
      <c r="AO188" s="71"/>
    </row>
    <row r="189" spans="2:41" ht="12.75">
      <c r="B189" s="71"/>
      <c r="C189" s="71"/>
      <c r="D189" s="71"/>
      <c r="E189" s="71"/>
      <c r="F189" s="71"/>
      <c r="G189" s="71"/>
      <c r="H189" s="71"/>
      <c r="I189" s="71">
        <f t="shared" si="72"/>
        <v>0.4710000000000001</v>
      </c>
      <c r="J189" s="71"/>
      <c r="K189" s="71">
        <f t="shared" si="66"/>
        <v>0.12999999999999998</v>
      </c>
      <c r="L189" s="71">
        <f t="shared" si="61"/>
        <v>0.012999999999999998</v>
      </c>
      <c r="M189" s="71">
        <f t="shared" si="62"/>
        <v>0.025999999999999995</v>
      </c>
      <c r="N189" s="71">
        <f t="shared" si="63"/>
        <v>0.03899999999999999</v>
      </c>
      <c r="O189" s="71">
        <f t="shared" si="64"/>
        <v>0.05199999999999999</v>
      </c>
      <c r="P189" s="71"/>
      <c r="Q189" s="71"/>
      <c r="R189" s="71"/>
      <c r="S189" s="78">
        <f t="shared" si="73"/>
        <v>0</v>
      </c>
      <c r="T189" s="78">
        <f t="shared" si="74"/>
        <v>0</v>
      </c>
      <c r="U189" s="78">
        <f t="shared" si="75"/>
        <v>0</v>
      </c>
      <c r="V189" s="78">
        <f t="shared" si="67"/>
        <v>0</v>
      </c>
      <c r="W189" s="78"/>
      <c r="X189" s="78">
        <f t="shared" si="76"/>
        <v>0</v>
      </c>
      <c r="Y189" s="71">
        <f t="shared" si="58"/>
        <v>0</v>
      </c>
      <c r="Z189" s="71">
        <f t="shared" si="56"/>
        <v>0</v>
      </c>
      <c r="AA189" s="78">
        <f t="shared" si="77"/>
        <v>0</v>
      </c>
      <c r="AB189" s="78">
        <f t="shared" si="78"/>
        <v>0</v>
      </c>
      <c r="AC189" s="78">
        <f t="shared" si="68"/>
        <v>0</v>
      </c>
      <c r="AD189" s="78">
        <f t="shared" si="79"/>
        <v>0</v>
      </c>
      <c r="AE189" s="78">
        <f t="shared" si="69"/>
        <v>0</v>
      </c>
      <c r="AF189" s="78">
        <f t="shared" si="80"/>
        <v>0</v>
      </c>
      <c r="AG189" s="78">
        <f t="shared" si="70"/>
        <v>0</v>
      </c>
      <c r="AH189" s="71">
        <f t="shared" si="81"/>
        <v>0</v>
      </c>
      <c r="AI189" s="71">
        <f t="shared" si="71"/>
        <v>0</v>
      </c>
      <c r="AJ189" s="71"/>
      <c r="AK189" s="71"/>
      <c r="AL189" s="71"/>
      <c r="AM189" s="71"/>
      <c r="AN189" s="71">
        <f t="shared" si="60"/>
        <v>0.45</v>
      </c>
      <c r="AO189" s="71"/>
    </row>
    <row r="190" spans="2:41" ht="12.75">
      <c r="B190" s="71"/>
      <c r="C190" s="71"/>
      <c r="D190" s="71"/>
      <c r="E190" s="71"/>
      <c r="F190" s="71"/>
      <c r="G190" s="71"/>
      <c r="H190" s="71"/>
      <c r="I190" s="71">
        <f t="shared" si="72"/>
        <v>0.4810000000000001</v>
      </c>
      <c r="J190" s="71"/>
      <c r="K190" s="71">
        <f t="shared" si="66"/>
        <v>0.13999999999999999</v>
      </c>
      <c r="L190" s="71">
        <f t="shared" si="61"/>
        <v>0.013999999999999999</v>
      </c>
      <c r="M190" s="71">
        <f t="shared" si="62"/>
        <v>0.027999999999999997</v>
      </c>
      <c r="N190" s="71">
        <f t="shared" si="63"/>
        <v>0.041999999999999996</v>
      </c>
      <c r="O190" s="71">
        <f t="shared" si="64"/>
        <v>0.055999999999999994</v>
      </c>
      <c r="P190" s="71"/>
      <c r="Q190" s="71"/>
      <c r="R190" s="71"/>
      <c r="S190" s="78">
        <f t="shared" si="73"/>
        <v>0</v>
      </c>
      <c r="T190" s="78">
        <f t="shared" si="74"/>
        <v>0</v>
      </c>
      <c r="U190" s="78">
        <f t="shared" si="75"/>
        <v>0</v>
      </c>
      <c r="V190" s="78">
        <f t="shared" si="67"/>
        <v>0</v>
      </c>
      <c r="W190" s="78"/>
      <c r="X190" s="78">
        <f t="shared" si="76"/>
        <v>0</v>
      </c>
      <c r="Y190" s="71">
        <f t="shared" si="58"/>
        <v>0</v>
      </c>
      <c r="Z190" s="71">
        <f t="shared" si="56"/>
        <v>0</v>
      </c>
      <c r="AA190" s="78">
        <f t="shared" si="77"/>
        <v>0</v>
      </c>
      <c r="AB190" s="78">
        <f t="shared" si="78"/>
        <v>0</v>
      </c>
      <c r="AC190" s="78">
        <f t="shared" si="68"/>
        <v>0</v>
      </c>
      <c r="AD190" s="78">
        <f t="shared" si="79"/>
        <v>0</v>
      </c>
      <c r="AE190" s="78">
        <f t="shared" si="69"/>
        <v>0</v>
      </c>
      <c r="AF190" s="78">
        <f t="shared" si="80"/>
        <v>0</v>
      </c>
      <c r="AG190" s="78">
        <f t="shared" si="70"/>
        <v>0</v>
      </c>
      <c r="AH190" s="71">
        <f t="shared" si="81"/>
        <v>0</v>
      </c>
      <c r="AI190" s="71">
        <f t="shared" si="71"/>
        <v>0</v>
      </c>
      <c r="AJ190" s="71"/>
      <c r="AK190" s="71"/>
      <c r="AL190" s="71"/>
      <c r="AM190" s="71"/>
      <c r="AN190" s="71">
        <f t="shared" si="60"/>
        <v>0.45</v>
      </c>
      <c r="AO190" s="71"/>
    </row>
    <row r="191" spans="2:41" ht="12.75">
      <c r="B191" s="71"/>
      <c r="C191" s="71"/>
      <c r="D191" s="71"/>
      <c r="E191" s="71"/>
      <c r="F191" s="71"/>
      <c r="G191" s="71"/>
      <c r="H191" s="71"/>
      <c r="I191" s="71">
        <f t="shared" si="72"/>
        <v>0.4910000000000001</v>
      </c>
      <c r="J191" s="71"/>
      <c r="K191" s="71">
        <f t="shared" si="66"/>
        <v>0.15</v>
      </c>
      <c r="L191" s="71">
        <f t="shared" si="61"/>
        <v>0.015</v>
      </c>
      <c r="M191" s="71">
        <f t="shared" si="62"/>
        <v>0.03</v>
      </c>
      <c r="N191" s="71">
        <f t="shared" si="63"/>
        <v>0.045</v>
      </c>
      <c r="O191" s="71">
        <f t="shared" si="64"/>
        <v>0.06</v>
      </c>
      <c r="P191" s="71"/>
      <c r="Q191" s="71"/>
      <c r="R191" s="71"/>
      <c r="S191" s="78">
        <f t="shared" si="73"/>
        <v>0</v>
      </c>
      <c r="T191" s="78">
        <f t="shared" si="74"/>
        <v>0</v>
      </c>
      <c r="U191" s="78">
        <f t="shared" si="75"/>
        <v>0</v>
      </c>
      <c r="V191" s="78">
        <f t="shared" si="67"/>
        <v>0</v>
      </c>
      <c r="W191" s="78"/>
      <c r="X191" s="78">
        <f t="shared" si="76"/>
        <v>0</v>
      </c>
      <c r="Y191" s="71">
        <f t="shared" si="58"/>
        <v>0</v>
      </c>
      <c r="Z191" s="71">
        <f t="shared" si="56"/>
        <v>0</v>
      </c>
      <c r="AA191" s="78">
        <f t="shared" si="77"/>
        <v>0</v>
      </c>
      <c r="AB191" s="78">
        <f t="shared" si="78"/>
        <v>0</v>
      </c>
      <c r="AC191" s="78">
        <f t="shared" si="68"/>
        <v>0</v>
      </c>
      <c r="AD191" s="78">
        <f t="shared" si="79"/>
        <v>0</v>
      </c>
      <c r="AE191" s="78">
        <f t="shared" si="69"/>
        <v>0</v>
      </c>
      <c r="AF191" s="78">
        <f t="shared" si="80"/>
        <v>0</v>
      </c>
      <c r="AG191" s="78">
        <f t="shared" si="70"/>
        <v>0</v>
      </c>
      <c r="AH191" s="71">
        <f t="shared" si="81"/>
        <v>0</v>
      </c>
      <c r="AI191" s="71">
        <f t="shared" si="71"/>
        <v>0</v>
      </c>
      <c r="AJ191" s="71"/>
      <c r="AK191" s="71"/>
      <c r="AL191" s="71"/>
      <c r="AM191" s="71"/>
      <c r="AN191" s="71">
        <f t="shared" si="60"/>
        <v>0.45</v>
      </c>
      <c r="AO191" s="71"/>
    </row>
    <row r="192" spans="2:41" ht="12.75">
      <c r="B192" s="71"/>
      <c r="C192" s="71"/>
      <c r="D192" s="71"/>
      <c r="E192" s="71"/>
      <c r="F192" s="71"/>
      <c r="G192" s="71"/>
      <c r="H192" s="71"/>
      <c r="I192" s="71">
        <f t="shared" si="72"/>
        <v>0.5010000000000001</v>
      </c>
      <c r="J192" s="71"/>
      <c r="K192" s="71">
        <f t="shared" si="66"/>
        <v>0.16</v>
      </c>
      <c r="L192" s="71">
        <f t="shared" si="61"/>
        <v>0.016</v>
      </c>
      <c r="M192" s="71">
        <f t="shared" si="62"/>
        <v>0.032</v>
      </c>
      <c r="N192" s="71">
        <f t="shared" si="63"/>
        <v>0.048</v>
      </c>
      <c r="O192" s="71">
        <f t="shared" si="64"/>
        <v>0.064</v>
      </c>
      <c r="P192" s="71"/>
      <c r="Q192" s="71"/>
      <c r="R192" s="71"/>
      <c r="S192" s="78">
        <f t="shared" si="73"/>
        <v>0</v>
      </c>
      <c r="T192" s="78">
        <f t="shared" si="74"/>
        <v>0</v>
      </c>
      <c r="U192" s="78">
        <f t="shared" si="75"/>
        <v>0</v>
      </c>
      <c r="V192" s="78">
        <f t="shared" si="67"/>
        <v>0</v>
      </c>
      <c r="W192" s="78"/>
      <c r="X192" s="78">
        <f t="shared" si="76"/>
        <v>0</v>
      </c>
      <c r="Y192" s="71">
        <f t="shared" si="58"/>
        <v>0</v>
      </c>
      <c r="Z192" s="71">
        <f t="shared" si="56"/>
        <v>0</v>
      </c>
      <c r="AA192" s="78">
        <f t="shared" si="77"/>
        <v>0</v>
      </c>
      <c r="AB192" s="78">
        <f t="shared" si="78"/>
        <v>0</v>
      </c>
      <c r="AC192" s="78">
        <f t="shared" si="68"/>
        <v>0</v>
      </c>
      <c r="AD192" s="78">
        <f t="shared" si="79"/>
        <v>0</v>
      </c>
      <c r="AE192" s="78">
        <f t="shared" si="69"/>
        <v>0</v>
      </c>
      <c r="AF192" s="78">
        <f t="shared" si="80"/>
        <v>0</v>
      </c>
      <c r="AG192" s="78">
        <f t="shared" si="70"/>
        <v>0</v>
      </c>
      <c r="AH192" s="71">
        <f t="shared" si="81"/>
        <v>0</v>
      </c>
      <c r="AI192" s="71">
        <f t="shared" si="71"/>
        <v>0</v>
      </c>
      <c r="AJ192" s="71"/>
      <c r="AK192" s="71"/>
      <c r="AL192" s="71"/>
      <c r="AM192" s="71"/>
      <c r="AN192" s="71">
        <f t="shared" si="60"/>
        <v>0.45</v>
      </c>
      <c r="AO192" s="71"/>
    </row>
    <row r="193" spans="2:41" ht="12.75">
      <c r="B193" s="71"/>
      <c r="C193" s="71"/>
      <c r="D193" s="71"/>
      <c r="E193" s="71"/>
      <c r="F193" s="71"/>
      <c r="G193" s="71"/>
      <c r="H193" s="71"/>
      <c r="I193" s="71">
        <f t="shared" si="72"/>
        <v>0.5110000000000001</v>
      </c>
      <c r="J193" s="71"/>
      <c r="K193" s="71">
        <f t="shared" si="66"/>
        <v>0.17</v>
      </c>
      <c r="L193" s="71">
        <f t="shared" si="61"/>
        <v>0.017</v>
      </c>
      <c r="M193" s="71">
        <f t="shared" si="62"/>
        <v>0.034</v>
      </c>
      <c r="N193" s="71">
        <f t="shared" si="63"/>
        <v>0.051000000000000004</v>
      </c>
      <c r="O193" s="71">
        <f t="shared" si="64"/>
        <v>0.068</v>
      </c>
      <c r="P193" s="71"/>
      <c r="Q193" s="71"/>
      <c r="R193" s="71"/>
      <c r="S193" s="78">
        <f t="shared" si="73"/>
        <v>0</v>
      </c>
      <c r="T193" s="78">
        <f t="shared" si="74"/>
        <v>0</v>
      </c>
      <c r="U193" s="78">
        <f t="shared" si="75"/>
        <v>0</v>
      </c>
      <c r="V193" s="78">
        <f t="shared" si="67"/>
        <v>0</v>
      </c>
      <c r="W193" s="78"/>
      <c r="X193" s="78">
        <f t="shared" si="76"/>
        <v>0</v>
      </c>
      <c r="Y193" s="71">
        <f t="shared" si="58"/>
        <v>0</v>
      </c>
      <c r="Z193" s="71">
        <f t="shared" si="56"/>
        <v>0</v>
      </c>
      <c r="AA193" s="78">
        <f t="shared" si="77"/>
        <v>0</v>
      </c>
      <c r="AB193" s="78">
        <f t="shared" si="78"/>
        <v>0</v>
      </c>
      <c r="AC193" s="78">
        <f t="shared" si="68"/>
        <v>0</v>
      </c>
      <c r="AD193" s="78">
        <f t="shared" si="79"/>
        <v>0</v>
      </c>
      <c r="AE193" s="78">
        <f t="shared" si="69"/>
        <v>0</v>
      </c>
      <c r="AF193" s="78">
        <f t="shared" si="80"/>
        <v>0</v>
      </c>
      <c r="AG193" s="78">
        <f t="shared" si="70"/>
        <v>0</v>
      </c>
      <c r="AH193" s="71">
        <f t="shared" si="81"/>
        <v>0</v>
      </c>
      <c r="AI193" s="71">
        <f t="shared" si="71"/>
        <v>0</v>
      </c>
      <c r="AJ193" s="71"/>
      <c r="AK193" s="71"/>
      <c r="AL193" s="71"/>
      <c r="AM193" s="71"/>
      <c r="AN193" s="71">
        <f t="shared" si="60"/>
        <v>0.45</v>
      </c>
      <c r="AO193" s="71"/>
    </row>
    <row r="194" spans="2:41" ht="12.75">
      <c r="B194" s="71"/>
      <c r="C194" s="71"/>
      <c r="D194" s="71"/>
      <c r="E194" s="71"/>
      <c r="F194" s="71"/>
      <c r="G194" s="71"/>
      <c r="H194" s="71"/>
      <c r="I194" s="71">
        <f t="shared" si="72"/>
        <v>0.5210000000000001</v>
      </c>
      <c r="J194" s="71"/>
      <c r="K194" s="71">
        <f t="shared" si="66"/>
        <v>0.18000000000000002</v>
      </c>
      <c r="L194" s="71">
        <f t="shared" si="61"/>
        <v>0.018000000000000002</v>
      </c>
      <c r="M194" s="71">
        <f t="shared" si="62"/>
        <v>0.036000000000000004</v>
      </c>
      <c r="N194" s="71">
        <f t="shared" si="63"/>
        <v>0.054000000000000006</v>
      </c>
      <c r="O194" s="71">
        <f t="shared" si="64"/>
        <v>0.07200000000000001</v>
      </c>
      <c r="P194" s="71"/>
      <c r="Q194" s="71"/>
      <c r="R194" s="71"/>
      <c r="S194" s="78">
        <f t="shared" si="73"/>
        <v>0</v>
      </c>
      <c r="T194" s="78">
        <f t="shared" si="74"/>
        <v>0</v>
      </c>
      <c r="U194" s="78">
        <f t="shared" si="75"/>
        <v>0</v>
      </c>
      <c r="V194" s="78">
        <f t="shared" si="67"/>
        <v>0</v>
      </c>
      <c r="W194" s="78"/>
      <c r="X194" s="78">
        <f t="shared" si="76"/>
        <v>0</v>
      </c>
      <c r="Y194" s="71">
        <f t="shared" si="58"/>
        <v>0</v>
      </c>
      <c r="Z194" s="71">
        <f t="shared" si="56"/>
        <v>0</v>
      </c>
      <c r="AA194" s="78">
        <f t="shared" si="77"/>
        <v>0</v>
      </c>
      <c r="AB194" s="78">
        <f t="shared" si="78"/>
        <v>0</v>
      </c>
      <c r="AC194" s="78">
        <f t="shared" si="68"/>
        <v>0</v>
      </c>
      <c r="AD194" s="78">
        <f t="shared" si="79"/>
        <v>0</v>
      </c>
      <c r="AE194" s="78">
        <f t="shared" si="69"/>
        <v>0</v>
      </c>
      <c r="AF194" s="78">
        <f t="shared" si="80"/>
        <v>0</v>
      </c>
      <c r="AG194" s="78">
        <f t="shared" si="70"/>
        <v>0</v>
      </c>
      <c r="AH194" s="71">
        <f t="shared" si="81"/>
        <v>0</v>
      </c>
      <c r="AI194" s="71">
        <f t="shared" si="71"/>
        <v>0</v>
      </c>
      <c r="AJ194" s="71"/>
      <c r="AK194" s="71"/>
      <c r="AL194" s="71"/>
      <c r="AM194" s="71"/>
      <c r="AN194" s="71">
        <f t="shared" si="60"/>
        <v>0.45</v>
      </c>
      <c r="AO194" s="71"/>
    </row>
    <row r="195" spans="2:41" ht="12.75">
      <c r="B195" s="71"/>
      <c r="C195" s="71"/>
      <c r="D195" s="71"/>
      <c r="E195" s="71"/>
      <c r="F195" s="71"/>
      <c r="G195" s="71"/>
      <c r="H195" s="71"/>
      <c r="I195" s="71">
        <f t="shared" si="72"/>
        <v>0.5310000000000001</v>
      </c>
      <c r="J195" s="71"/>
      <c r="K195" s="71">
        <f t="shared" si="66"/>
        <v>0.19000000000000003</v>
      </c>
      <c r="L195" s="71">
        <f t="shared" si="61"/>
        <v>0.019000000000000003</v>
      </c>
      <c r="M195" s="71">
        <f t="shared" si="62"/>
        <v>0.038000000000000006</v>
      </c>
      <c r="N195" s="71">
        <f t="shared" si="63"/>
        <v>0.05700000000000001</v>
      </c>
      <c r="O195" s="71">
        <f t="shared" si="64"/>
        <v>0.07600000000000001</v>
      </c>
      <c r="P195" s="71"/>
      <c r="Q195" s="71"/>
      <c r="R195" s="71"/>
      <c r="S195" s="78">
        <f t="shared" si="73"/>
        <v>0</v>
      </c>
      <c r="T195" s="78">
        <f t="shared" si="74"/>
        <v>0</v>
      </c>
      <c r="U195" s="78">
        <f t="shared" si="75"/>
        <v>0</v>
      </c>
      <c r="V195" s="78">
        <f t="shared" si="67"/>
        <v>0</v>
      </c>
      <c r="W195" s="78"/>
      <c r="X195" s="78">
        <f t="shared" si="76"/>
        <v>0</v>
      </c>
      <c r="Y195" s="71">
        <f t="shared" si="58"/>
        <v>0</v>
      </c>
      <c r="Z195" s="71">
        <f t="shared" si="56"/>
        <v>0</v>
      </c>
      <c r="AA195" s="78">
        <f t="shared" si="77"/>
        <v>0</v>
      </c>
      <c r="AB195" s="78">
        <f t="shared" si="78"/>
        <v>0</v>
      </c>
      <c r="AC195" s="78">
        <f t="shared" si="68"/>
        <v>0</v>
      </c>
      <c r="AD195" s="78">
        <f t="shared" si="79"/>
        <v>0</v>
      </c>
      <c r="AE195" s="78">
        <f t="shared" si="69"/>
        <v>0</v>
      </c>
      <c r="AF195" s="78">
        <f t="shared" si="80"/>
        <v>0</v>
      </c>
      <c r="AG195" s="78">
        <f t="shared" si="70"/>
        <v>0</v>
      </c>
      <c r="AH195" s="71">
        <f t="shared" si="81"/>
        <v>0</v>
      </c>
      <c r="AI195" s="71">
        <f t="shared" si="71"/>
        <v>0</v>
      </c>
      <c r="AJ195" s="71"/>
      <c r="AK195" s="71"/>
      <c r="AL195" s="71"/>
      <c r="AM195" s="71"/>
      <c r="AN195" s="71">
        <f t="shared" si="60"/>
        <v>0.45</v>
      </c>
      <c r="AO195" s="71"/>
    </row>
    <row r="196" spans="2:41" ht="12.75">
      <c r="B196" s="71"/>
      <c r="C196" s="71"/>
      <c r="D196" s="71"/>
      <c r="E196" s="71"/>
      <c r="F196" s="71"/>
      <c r="G196" s="71"/>
      <c r="H196" s="71"/>
      <c r="I196" s="71">
        <f t="shared" si="72"/>
        <v>0.5410000000000001</v>
      </c>
      <c r="J196" s="71"/>
      <c r="K196" s="71">
        <f t="shared" si="66"/>
        <v>0.20000000000000004</v>
      </c>
      <c r="L196" s="71">
        <f t="shared" si="61"/>
        <v>0.020000000000000004</v>
      </c>
      <c r="M196" s="71">
        <f t="shared" si="62"/>
        <v>0.04000000000000001</v>
      </c>
      <c r="N196" s="71">
        <f t="shared" si="63"/>
        <v>0.06000000000000001</v>
      </c>
      <c r="O196" s="71">
        <f t="shared" si="64"/>
        <v>0.08000000000000002</v>
      </c>
      <c r="P196" s="71"/>
      <c r="Q196" s="71"/>
      <c r="R196" s="71"/>
      <c r="S196" s="78">
        <f t="shared" si="73"/>
        <v>0</v>
      </c>
      <c r="T196" s="78">
        <f t="shared" si="74"/>
        <v>0</v>
      </c>
      <c r="U196" s="78">
        <f t="shared" si="75"/>
        <v>0</v>
      </c>
      <c r="V196" s="78">
        <f t="shared" si="67"/>
        <v>0</v>
      </c>
      <c r="W196" s="78"/>
      <c r="X196" s="78">
        <f t="shared" si="76"/>
        <v>0</v>
      </c>
      <c r="Y196" s="71">
        <f t="shared" si="58"/>
        <v>0</v>
      </c>
      <c r="Z196" s="71">
        <f t="shared" si="56"/>
        <v>0</v>
      </c>
      <c r="AA196" s="78">
        <f t="shared" si="77"/>
        <v>0</v>
      </c>
      <c r="AB196" s="78">
        <f t="shared" si="78"/>
        <v>0</v>
      </c>
      <c r="AC196" s="78">
        <f t="shared" si="68"/>
        <v>0</v>
      </c>
      <c r="AD196" s="78">
        <f t="shared" si="79"/>
        <v>0</v>
      </c>
      <c r="AE196" s="78">
        <f t="shared" si="69"/>
        <v>0</v>
      </c>
      <c r="AF196" s="78">
        <f t="shared" si="80"/>
        <v>0</v>
      </c>
      <c r="AG196" s="78">
        <f t="shared" si="70"/>
        <v>0</v>
      </c>
      <c r="AH196" s="71">
        <f t="shared" si="81"/>
        <v>0</v>
      </c>
      <c r="AI196" s="71">
        <f t="shared" si="71"/>
        <v>0</v>
      </c>
      <c r="AJ196" s="71"/>
      <c r="AK196" s="71"/>
      <c r="AL196" s="71"/>
      <c r="AM196" s="71"/>
      <c r="AN196" s="71">
        <f t="shared" si="60"/>
        <v>0.45</v>
      </c>
      <c r="AO196" s="71"/>
    </row>
    <row r="197" spans="2:41" ht="12.75">
      <c r="B197" s="71"/>
      <c r="C197" s="71"/>
      <c r="D197" s="71"/>
      <c r="E197" s="71"/>
      <c r="F197" s="71"/>
      <c r="G197" s="71"/>
      <c r="H197" s="71"/>
      <c r="I197" s="71">
        <f t="shared" si="72"/>
        <v>0.5510000000000002</v>
      </c>
      <c r="J197" s="71"/>
      <c r="K197" s="71">
        <f t="shared" si="66"/>
        <v>0.21000000000000005</v>
      </c>
      <c r="L197" s="71">
        <f t="shared" si="61"/>
        <v>0.021000000000000005</v>
      </c>
      <c r="M197" s="71">
        <f t="shared" si="62"/>
        <v>0.04200000000000001</v>
      </c>
      <c r="N197" s="71">
        <f t="shared" si="63"/>
        <v>0.06300000000000001</v>
      </c>
      <c r="O197" s="71">
        <f t="shared" si="64"/>
        <v>0.08400000000000002</v>
      </c>
      <c r="P197" s="71"/>
      <c r="Q197" s="71"/>
      <c r="R197" s="71"/>
      <c r="S197" s="78">
        <f t="shared" si="73"/>
        <v>0</v>
      </c>
      <c r="T197" s="78">
        <f t="shared" si="74"/>
        <v>0</v>
      </c>
      <c r="U197" s="78">
        <f t="shared" si="75"/>
        <v>0</v>
      </c>
      <c r="V197" s="78">
        <f t="shared" si="67"/>
        <v>0</v>
      </c>
      <c r="W197" s="78"/>
      <c r="X197" s="78">
        <f t="shared" si="76"/>
        <v>0</v>
      </c>
      <c r="Y197" s="71">
        <f t="shared" si="58"/>
        <v>0</v>
      </c>
      <c r="Z197" s="71">
        <f t="shared" si="56"/>
        <v>0</v>
      </c>
      <c r="AA197" s="78">
        <f t="shared" si="77"/>
        <v>0</v>
      </c>
      <c r="AB197" s="78">
        <f t="shared" si="78"/>
        <v>0</v>
      </c>
      <c r="AC197" s="78">
        <f t="shared" si="68"/>
        <v>0</v>
      </c>
      <c r="AD197" s="78">
        <f t="shared" si="79"/>
        <v>0</v>
      </c>
      <c r="AE197" s="78">
        <f t="shared" si="69"/>
        <v>0</v>
      </c>
      <c r="AF197" s="78">
        <f t="shared" si="80"/>
        <v>0</v>
      </c>
      <c r="AG197" s="78">
        <f t="shared" si="70"/>
        <v>0</v>
      </c>
      <c r="AH197" s="71">
        <f t="shared" si="81"/>
        <v>0</v>
      </c>
      <c r="AI197" s="71">
        <f t="shared" si="71"/>
        <v>0</v>
      </c>
      <c r="AJ197" s="71"/>
      <c r="AK197" s="71"/>
      <c r="AL197" s="71"/>
      <c r="AM197" s="71"/>
      <c r="AN197" s="71">
        <f t="shared" si="60"/>
        <v>0.45</v>
      </c>
      <c r="AO197" s="71"/>
    </row>
    <row r="198" spans="2:41" ht="12.75">
      <c r="B198" s="71"/>
      <c r="C198" s="71"/>
      <c r="D198" s="71"/>
      <c r="E198" s="71"/>
      <c r="F198" s="71"/>
      <c r="G198" s="71"/>
      <c r="H198" s="71"/>
      <c r="I198" s="71">
        <f t="shared" si="72"/>
        <v>0.5610000000000002</v>
      </c>
      <c r="J198" s="71"/>
      <c r="K198" s="71">
        <f t="shared" si="66"/>
        <v>0.22000000000000006</v>
      </c>
      <c r="L198" s="71">
        <f t="shared" si="61"/>
        <v>0.022000000000000006</v>
      </c>
      <c r="M198" s="71">
        <f t="shared" si="62"/>
        <v>0.04400000000000001</v>
      </c>
      <c r="N198" s="71">
        <f t="shared" si="63"/>
        <v>0.06600000000000002</v>
      </c>
      <c r="O198" s="71">
        <f t="shared" si="64"/>
        <v>0.08800000000000002</v>
      </c>
      <c r="P198" s="71"/>
      <c r="Q198" s="71"/>
      <c r="R198" s="71"/>
      <c r="S198" s="78">
        <f t="shared" si="73"/>
        <v>0</v>
      </c>
      <c r="T198" s="78">
        <f t="shared" si="74"/>
        <v>0</v>
      </c>
      <c r="U198" s="78">
        <f t="shared" si="75"/>
        <v>0</v>
      </c>
      <c r="V198" s="78">
        <f t="shared" si="67"/>
        <v>0</v>
      </c>
      <c r="W198" s="78"/>
      <c r="X198" s="78">
        <f t="shared" si="76"/>
        <v>0</v>
      </c>
      <c r="Y198" s="71">
        <f t="shared" si="58"/>
        <v>0</v>
      </c>
      <c r="Z198" s="71">
        <f t="shared" si="56"/>
        <v>0</v>
      </c>
      <c r="AA198" s="78">
        <f t="shared" si="77"/>
        <v>0</v>
      </c>
      <c r="AB198" s="78">
        <f t="shared" si="78"/>
        <v>0</v>
      </c>
      <c r="AC198" s="78">
        <f t="shared" si="68"/>
        <v>0</v>
      </c>
      <c r="AD198" s="78">
        <f t="shared" si="79"/>
        <v>0</v>
      </c>
      <c r="AE198" s="78">
        <f t="shared" si="69"/>
        <v>0</v>
      </c>
      <c r="AF198" s="78">
        <f t="shared" si="80"/>
        <v>0</v>
      </c>
      <c r="AG198" s="78">
        <f t="shared" si="70"/>
        <v>0</v>
      </c>
      <c r="AH198" s="71">
        <f t="shared" si="81"/>
        <v>0</v>
      </c>
      <c r="AI198" s="71">
        <f t="shared" si="71"/>
        <v>0</v>
      </c>
      <c r="AJ198" s="71"/>
      <c r="AK198" s="71"/>
      <c r="AL198" s="71"/>
      <c r="AM198" s="71"/>
      <c r="AN198" s="71">
        <f t="shared" si="60"/>
        <v>0.45</v>
      </c>
      <c r="AO198" s="71"/>
    </row>
    <row r="199" spans="2:41" ht="12.75">
      <c r="B199" s="71"/>
      <c r="C199" s="71"/>
      <c r="D199" s="71"/>
      <c r="E199" s="71"/>
      <c r="F199" s="71"/>
      <c r="G199" s="71"/>
      <c r="H199" s="71"/>
      <c r="I199" s="71">
        <f t="shared" si="72"/>
        <v>0.5710000000000002</v>
      </c>
      <c r="J199" s="71"/>
      <c r="K199" s="71">
        <f t="shared" si="66"/>
        <v>0.23000000000000007</v>
      </c>
      <c r="L199" s="71">
        <f t="shared" si="61"/>
        <v>0.023000000000000007</v>
      </c>
      <c r="M199" s="71">
        <f t="shared" si="62"/>
        <v>0.04600000000000001</v>
      </c>
      <c r="N199" s="71">
        <f t="shared" si="63"/>
        <v>0.06900000000000002</v>
      </c>
      <c r="O199" s="71">
        <f t="shared" si="64"/>
        <v>0.09200000000000003</v>
      </c>
      <c r="P199" s="71"/>
      <c r="Q199" s="71"/>
      <c r="R199" s="71"/>
      <c r="S199" s="78">
        <f t="shared" si="73"/>
        <v>0</v>
      </c>
      <c r="T199" s="78">
        <f t="shared" si="74"/>
        <v>0</v>
      </c>
      <c r="U199" s="78">
        <f t="shared" si="75"/>
        <v>0</v>
      </c>
      <c r="V199" s="78">
        <f t="shared" si="67"/>
        <v>0</v>
      </c>
      <c r="W199" s="78"/>
      <c r="X199" s="78">
        <f t="shared" si="76"/>
        <v>0</v>
      </c>
      <c r="Y199" s="71">
        <f t="shared" si="58"/>
        <v>0</v>
      </c>
      <c r="Z199" s="71">
        <f t="shared" si="56"/>
        <v>0</v>
      </c>
      <c r="AA199" s="78">
        <f t="shared" si="77"/>
        <v>0</v>
      </c>
      <c r="AB199" s="78">
        <f t="shared" si="78"/>
        <v>0</v>
      </c>
      <c r="AC199" s="78">
        <f t="shared" si="68"/>
        <v>0</v>
      </c>
      <c r="AD199" s="78">
        <f t="shared" si="79"/>
        <v>0</v>
      </c>
      <c r="AE199" s="78">
        <f t="shared" si="69"/>
        <v>0</v>
      </c>
      <c r="AF199" s="78">
        <f t="shared" si="80"/>
        <v>0</v>
      </c>
      <c r="AG199" s="78">
        <f t="shared" si="70"/>
        <v>0</v>
      </c>
      <c r="AH199" s="71">
        <f t="shared" si="81"/>
        <v>0</v>
      </c>
      <c r="AI199" s="71">
        <f t="shared" si="71"/>
        <v>0</v>
      </c>
      <c r="AJ199" s="71"/>
      <c r="AK199" s="71"/>
      <c r="AL199" s="71"/>
      <c r="AM199" s="71"/>
      <c r="AN199" s="71">
        <f t="shared" si="60"/>
        <v>0.45</v>
      </c>
      <c r="AO199" s="71"/>
    </row>
    <row r="200" spans="2:41" ht="12.75">
      <c r="B200" s="71"/>
      <c r="C200" s="71"/>
      <c r="D200" s="71"/>
      <c r="E200" s="71"/>
      <c r="F200" s="71"/>
      <c r="G200" s="71"/>
      <c r="H200" s="71"/>
      <c r="I200" s="71">
        <f t="shared" si="72"/>
        <v>0.5810000000000002</v>
      </c>
      <c r="J200" s="71"/>
      <c r="K200" s="71">
        <f t="shared" si="66"/>
        <v>0.24000000000000007</v>
      </c>
      <c r="L200" s="71">
        <f t="shared" si="61"/>
        <v>0.024000000000000007</v>
      </c>
      <c r="M200" s="71">
        <f t="shared" si="62"/>
        <v>0.048000000000000015</v>
      </c>
      <c r="N200" s="71">
        <f t="shared" si="63"/>
        <v>0.07200000000000002</v>
      </c>
      <c r="O200" s="71">
        <f t="shared" si="64"/>
        <v>0.09600000000000003</v>
      </c>
      <c r="P200" s="71"/>
      <c r="Q200" s="71"/>
      <c r="R200" s="71"/>
      <c r="S200" s="78">
        <f t="shared" si="73"/>
        <v>0</v>
      </c>
      <c r="T200" s="78">
        <f>IF(AND(S200&gt;=0.22,S200&lt;0.45,$D$116=1),(0.45^2-S200^2)^(1/2),0)</f>
        <v>0</v>
      </c>
      <c r="U200" s="78">
        <f t="shared" si="75"/>
        <v>0</v>
      </c>
      <c r="V200" s="78">
        <f t="shared" si="67"/>
        <v>0</v>
      </c>
      <c r="W200" s="78"/>
      <c r="X200" s="78">
        <f t="shared" si="76"/>
        <v>0</v>
      </c>
      <c r="Y200" s="71">
        <f t="shared" si="58"/>
        <v>0</v>
      </c>
      <c r="Z200" s="71">
        <f t="shared" si="56"/>
        <v>0</v>
      </c>
      <c r="AA200" s="78">
        <f t="shared" si="77"/>
        <v>0</v>
      </c>
      <c r="AB200" s="78">
        <f t="shared" si="78"/>
        <v>0</v>
      </c>
      <c r="AC200" s="78">
        <f t="shared" si="68"/>
        <v>0</v>
      </c>
      <c r="AD200" s="78">
        <f t="shared" si="79"/>
        <v>0</v>
      </c>
      <c r="AE200" s="78">
        <f t="shared" si="69"/>
        <v>0</v>
      </c>
      <c r="AF200" s="78">
        <f t="shared" si="80"/>
        <v>0</v>
      </c>
      <c r="AG200" s="78">
        <f t="shared" si="70"/>
        <v>0</v>
      </c>
      <c r="AH200" s="71">
        <f t="shared" si="81"/>
        <v>0</v>
      </c>
      <c r="AI200" s="71">
        <f t="shared" si="71"/>
        <v>0</v>
      </c>
      <c r="AJ200" s="71"/>
      <c r="AK200" s="71"/>
      <c r="AL200" s="71"/>
      <c r="AM200" s="71"/>
      <c r="AN200" s="71">
        <f t="shared" si="60"/>
        <v>0.45</v>
      </c>
      <c r="AO200" s="71"/>
    </row>
    <row r="201" spans="2:41" ht="12.75">
      <c r="B201" s="71"/>
      <c r="C201" s="71"/>
      <c r="D201" s="71"/>
      <c r="E201" s="71"/>
      <c r="F201" s="71"/>
      <c r="G201" s="71"/>
      <c r="H201" s="71"/>
      <c r="I201" s="71">
        <f t="shared" si="72"/>
        <v>0.5910000000000002</v>
      </c>
      <c r="J201" s="71"/>
      <c r="K201" s="71">
        <f t="shared" si="66"/>
        <v>0.25000000000000006</v>
      </c>
      <c r="L201" s="71">
        <f t="shared" si="61"/>
        <v>0.02500000000000001</v>
      </c>
      <c r="M201" s="71">
        <f t="shared" si="62"/>
        <v>0.05000000000000002</v>
      </c>
      <c r="N201" s="71">
        <f t="shared" si="63"/>
        <v>0.07500000000000001</v>
      </c>
      <c r="O201" s="71">
        <f t="shared" si="64"/>
        <v>0.10000000000000003</v>
      </c>
      <c r="P201" s="71"/>
      <c r="Q201" s="71"/>
      <c r="R201" s="78"/>
      <c r="S201" s="78"/>
      <c r="T201" s="78"/>
      <c r="U201" s="78">
        <f t="shared" si="75"/>
        <v>0</v>
      </c>
      <c r="V201" s="78">
        <f t="shared" si="67"/>
        <v>0</v>
      </c>
      <c r="W201" s="78"/>
      <c r="X201" s="78">
        <f t="shared" si="76"/>
        <v>0</v>
      </c>
      <c r="Y201" s="71">
        <f t="shared" si="58"/>
        <v>0</v>
      </c>
      <c r="Z201" s="71">
        <f t="shared" si="56"/>
        <v>0</v>
      </c>
      <c r="AA201" s="78">
        <f t="shared" si="77"/>
        <v>0</v>
      </c>
      <c r="AB201" s="78">
        <f t="shared" si="78"/>
        <v>0</v>
      </c>
      <c r="AC201" s="78">
        <f t="shared" si="68"/>
        <v>0</v>
      </c>
      <c r="AD201" s="78">
        <f t="shared" si="79"/>
        <v>0</v>
      </c>
      <c r="AE201" s="78">
        <f t="shared" si="69"/>
        <v>0</v>
      </c>
      <c r="AF201" s="78">
        <f t="shared" si="80"/>
        <v>0</v>
      </c>
      <c r="AG201" s="78">
        <f t="shared" si="70"/>
        <v>0</v>
      </c>
      <c r="AH201" s="71">
        <f t="shared" si="81"/>
        <v>0</v>
      </c>
      <c r="AI201" s="71">
        <f t="shared" si="71"/>
        <v>0</v>
      </c>
      <c r="AJ201" s="71"/>
      <c r="AK201" s="71"/>
      <c r="AL201" s="71"/>
      <c r="AM201" s="71"/>
      <c r="AN201" s="71">
        <f t="shared" si="60"/>
        <v>0.45</v>
      </c>
      <c r="AO201" s="71"/>
    </row>
    <row r="202" spans="2:41" ht="12.75">
      <c r="B202" s="71"/>
      <c r="C202" s="71"/>
      <c r="D202" s="71"/>
      <c r="E202" s="71"/>
      <c r="F202" s="71"/>
      <c r="G202" s="71"/>
      <c r="H202" s="71"/>
      <c r="I202" s="71">
        <f t="shared" si="72"/>
        <v>0.6010000000000002</v>
      </c>
      <c r="J202" s="71"/>
      <c r="K202" s="71">
        <f t="shared" si="66"/>
        <v>0.26000000000000006</v>
      </c>
      <c r="L202" s="71">
        <f t="shared" si="61"/>
        <v>0.02600000000000001</v>
      </c>
      <c r="M202" s="71">
        <f t="shared" si="62"/>
        <v>0.05200000000000002</v>
      </c>
      <c r="N202" s="71">
        <f t="shared" si="63"/>
        <v>0.07800000000000001</v>
      </c>
      <c r="O202" s="71">
        <f t="shared" si="64"/>
        <v>0.10400000000000004</v>
      </c>
      <c r="P202" s="71"/>
      <c r="Q202" s="71"/>
      <c r="R202" s="78"/>
      <c r="S202" s="78"/>
      <c r="T202" s="78"/>
      <c r="U202" s="78">
        <f t="shared" si="75"/>
        <v>0</v>
      </c>
      <c r="V202" s="78">
        <f t="shared" si="67"/>
        <v>0</v>
      </c>
      <c r="W202" s="78"/>
      <c r="X202" s="78">
        <f t="shared" si="76"/>
        <v>0</v>
      </c>
      <c r="Y202" s="71">
        <f t="shared" si="58"/>
        <v>0</v>
      </c>
      <c r="Z202" s="71">
        <f t="shared" si="56"/>
        <v>0</v>
      </c>
      <c r="AA202" s="78">
        <f t="shared" si="77"/>
        <v>0</v>
      </c>
      <c r="AB202" s="78">
        <f t="shared" si="78"/>
        <v>0</v>
      </c>
      <c r="AC202" s="78">
        <f t="shared" si="68"/>
        <v>0</v>
      </c>
      <c r="AD202" s="78">
        <f t="shared" si="79"/>
        <v>0</v>
      </c>
      <c r="AE202" s="78">
        <f t="shared" si="69"/>
        <v>0</v>
      </c>
      <c r="AF202" s="78">
        <f t="shared" si="80"/>
        <v>0</v>
      </c>
      <c r="AG202" s="78">
        <f t="shared" si="70"/>
        <v>0</v>
      </c>
      <c r="AH202" s="71">
        <f t="shared" si="81"/>
        <v>0</v>
      </c>
      <c r="AI202" s="71">
        <f t="shared" si="71"/>
        <v>0</v>
      </c>
      <c r="AJ202" s="71"/>
      <c r="AK202" s="71"/>
      <c r="AL202" s="71"/>
      <c r="AM202" s="71"/>
      <c r="AN202" s="71">
        <f t="shared" si="60"/>
        <v>0.45</v>
      </c>
      <c r="AO202" s="71"/>
    </row>
    <row r="203" spans="2:41" ht="12.75">
      <c r="B203" s="71"/>
      <c r="C203" s="71"/>
      <c r="D203" s="71"/>
      <c r="E203" s="71"/>
      <c r="F203" s="71"/>
      <c r="G203" s="71"/>
      <c r="H203" s="71"/>
      <c r="I203" s="71">
        <f t="shared" si="72"/>
        <v>0.6110000000000002</v>
      </c>
      <c r="J203" s="71"/>
      <c r="K203" s="71">
        <f t="shared" si="66"/>
        <v>0.2700000000000001</v>
      </c>
      <c r="L203" s="71">
        <f t="shared" si="61"/>
        <v>0.02700000000000001</v>
      </c>
      <c r="M203" s="71">
        <f t="shared" si="62"/>
        <v>0.05400000000000002</v>
      </c>
      <c r="N203" s="71">
        <f t="shared" si="63"/>
        <v>0.08100000000000002</v>
      </c>
      <c r="O203" s="71">
        <f t="shared" si="64"/>
        <v>0.10800000000000004</v>
      </c>
      <c r="P203" s="71"/>
      <c r="Q203" s="71"/>
      <c r="R203" s="78"/>
      <c r="S203" s="78"/>
      <c r="T203" s="78"/>
      <c r="U203" s="78">
        <f t="shared" si="75"/>
        <v>0</v>
      </c>
      <c r="V203" s="78">
        <f t="shared" si="67"/>
        <v>0</v>
      </c>
      <c r="W203" s="78"/>
      <c r="X203" s="78">
        <f t="shared" si="76"/>
        <v>0</v>
      </c>
      <c r="Y203" s="71">
        <f t="shared" si="58"/>
        <v>0</v>
      </c>
      <c r="Z203" s="71">
        <f t="shared" si="56"/>
        <v>0</v>
      </c>
      <c r="AA203" s="78">
        <f t="shared" si="77"/>
        <v>0</v>
      </c>
      <c r="AB203" s="78">
        <f t="shared" si="78"/>
        <v>0</v>
      </c>
      <c r="AC203" s="78">
        <f t="shared" si="68"/>
        <v>0</v>
      </c>
      <c r="AD203" s="78">
        <f t="shared" si="79"/>
        <v>0</v>
      </c>
      <c r="AE203" s="78">
        <f t="shared" si="69"/>
        <v>0</v>
      </c>
      <c r="AF203" s="78">
        <f t="shared" si="80"/>
        <v>0</v>
      </c>
      <c r="AG203" s="78">
        <f t="shared" si="70"/>
        <v>0</v>
      </c>
      <c r="AH203" s="71">
        <f t="shared" si="81"/>
        <v>0</v>
      </c>
      <c r="AI203" s="71">
        <f t="shared" si="71"/>
        <v>0</v>
      </c>
      <c r="AJ203" s="71"/>
      <c r="AK203" s="71"/>
      <c r="AL203" s="71"/>
      <c r="AM203" s="71"/>
      <c r="AN203" s="71">
        <f t="shared" si="60"/>
        <v>0.45</v>
      </c>
      <c r="AO203" s="71"/>
    </row>
    <row r="204" spans="2:41" ht="12.75">
      <c r="B204" s="71"/>
      <c r="C204" s="71"/>
      <c r="D204" s="71"/>
      <c r="E204" s="71"/>
      <c r="F204" s="71"/>
      <c r="G204" s="71"/>
      <c r="H204" s="71"/>
      <c r="I204" s="71">
        <f t="shared" si="72"/>
        <v>0.6210000000000002</v>
      </c>
      <c r="J204" s="71"/>
      <c r="K204" s="71">
        <f t="shared" si="66"/>
        <v>0.2800000000000001</v>
      </c>
      <c r="L204" s="71">
        <f t="shared" si="61"/>
        <v>0.02800000000000001</v>
      </c>
      <c r="M204" s="71">
        <f t="shared" si="62"/>
        <v>0.05600000000000002</v>
      </c>
      <c r="N204" s="71">
        <f t="shared" si="63"/>
        <v>0.08400000000000002</v>
      </c>
      <c r="O204" s="71">
        <f t="shared" si="64"/>
        <v>0.11200000000000004</v>
      </c>
      <c r="P204" s="71"/>
      <c r="Q204" s="71"/>
      <c r="R204" s="78"/>
      <c r="S204" s="78"/>
      <c r="T204" s="78"/>
      <c r="U204" s="78">
        <f t="shared" si="75"/>
        <v>0</v>
      </c>
      <c r="V204" s="78">
        <f t="shared" si="67"/>
        <v>0</v>
      </c>
      <c r="W204" s="78"/>
      <c r="X204" s="78">
        <f t="shared" si="76"/>
        <v>0</v>
      </c>
      <c r="Y204" s="71">
        <f t="shared" si="58"/>
        <v>0</v>
      </c>
      <c r="Z204" s="71">
        <f t="shared" si="56"/>
        <v>0</v>
      </c>
      <c r="AA204" s="78">
        <f t="shared" si="77"/>
        <v>0</v>
      </c>
      <c r="AB204" s="78">
        <f t="shared" si="78"/>
        <v>0</v>
      </c>
      <c r="AC204" s="78">
        <f t="shared" si="68"/>
        <v>0</v>
      </c>
      <c r="AD204" s="78">
        <f t="shared" si="79"/>
        <v>0</v>
      </c>
      <c r="AE204" s="78">
        <f t="shared" si="69"/>
        <v>0</v>
      </c>
      <c r="AF204" s="78">
        <f t="shared" si="80"/>
        <v>0</v>
      </c>
      <c r="AG204" s="78">
        <f t="shared" si="70"/>
        <v>0</v>
      </c>
      <c r="AH204" s="71">
        <f t="shared" si="81"/>
        <v>0</v>
      </c>
      <c r="AI204" s="71">
        <f t="shared" si="71"/>
        <v>0</v>
      </c>
      <c r="AJ204" s="71"/>
      <c r="AK204" s="71"/>
      <c r="AL204" s="71"/>
      <c r="AM204" s="71"/>
      <c r="AN204" s="71">
        <f t="shared" si="60"/>
        <v>0.45</v>
      </c>
      <c r="AO204" s="71"/>
    </row>
    <row r="205" spans="2:41" ht="12.75">
      <c r="B205" s="71"/>
      <c r="C205" s="71"/>
      <c r="D205" s="71"/>
      <c r="E205" s="71"/>
      <c r="F205" s="71"/>
      <c r="G205" s="71"/>
      <c r="H205" s="71"/>
      <c r="I205" s="71">
        <f t="shared" si="72"/>
        <v>0.6310000000000002</v>
      </c>
      <c r="J205" s="71"/>
      <c r="K205" s="71">
        <f t="shared" si="66"/>
        <v>0.2900000000000001</v>
      </c>
      <c r="L205" s="71">
        <f t="shared" si="61"/>
        <v>0.029000000000000012</v>
      </c>
      <c r="M205" s="71">
        <f t="shared" si="62"/>
        <v>0.058000000000000024</v>
      </c>
      <c r="N205" s="71">
        <f t="shared" si="63"/>
        <v>0.08700000000000002</v>
      </c>
      <c r="O205" s="71">
        <f t="shared" si="64"/>
        <v>0.11600000000000005</v>
      </c>
      <c r="P205" s="71"/>
      <c r="Q205" s="71"/>
      <c r="R205" s="78"/>
      <c r="S205" s="78"/>
      <c r="T205" s="78"/>
      <c r="U205" s="78">
        <f t="shared" si="75"/>
        <v>0</v>
      </c>
      <c r="V205" s="78">
        <f t="shared" si="67"/>
        <v>0</v>
      </c>
      <c r="W205" s="78"/>
      <c r="X205" s="78">
        <f t="shared" si="76"/>
        <v>0</v>
      </c>
      <c r="Y205" s="71">
        <f t="shared" si="58"/>
        <v>0</v>
      </c>
      <c r="Z205" s="71">
        <f t="shared" si="56"/>
        <v>0</v>
      </c>
      <c r="AA205" s="78">
        <f t="shared" si="77"/>
        <v>0</v>
      </c>
      <c r="AB205" s="78">
        <f t="shared" si="78"/>
        <v>0</v>
      </c>
      <c r="AC205" s="78">
        <f t="shared" si="68"/>
        <v>0</v>
      </c>
      <c r="AD205" s="78">
        <f t="shared" si="79"/>
        <v>0</v>
      </c>
      <c r="AE205" s="78">
        <f t="shared" si="69"/>
        <v>0</v>
      </c>
      <c r="AF205" s="78">
        <f t="shared" si="80"/>
        <v>0</v>
      </c>
      <c r="AG205" s="78">
        <f t="shared" si="70"/>
        <v>0</v>
      </c>
      <c r="AH205" s="71">
        <f t="shared" si="81"/>
        <v>0</v>
      </c>
      <c r="AI205" s="71">
        <f t="shared" si="71"/>
        <v>0</v>
      </c>
      <c r="AJ205" s="71"/>
      <c r="AK205" s="71"/>
      <c r="AL205" s="71"/>
      <c r="AM205" s="71"/>
      <c r="AN205" s="71">
        <f aca="true" t="shared" si="82" ref="AN205:AN223">IF($O$8&lt;0,-((0.45^2-AM205^2)^(1/2)),(0.45^2-AM205^2)^(1/2))</f>
        <v>0.45</v>
      </c>
      <c r="AO205" s="71"/>
    </row>
    <row r="206" spans="2:41" ht="12.75">
      <c r="B206" s="71"/>
      <c r="C206" s="71"/>
      <c r="D206" s="71"/>
      <c r="E206" s="71"/>
      <c r="F206" s="71"/>
      <c r="G206" s="71"/>
      <c r="H206" s="71"/>
      <c r="I206" s="71">
        <f t="shared" si="72"/>
        <v>0.6410000000000002</v>
      </c>
      <c r="J206" s="71"/>
      <c r="K206" s="71">
        <f t="shared" si="66"/>
        <v>0.3000000000000001</v>
      </c>
      <c r="L206" s="71">
        <f t="shared" si="61"/>
        <v>0.030000000000000013</v>
      </c>
      <c r="M206" s="71">
        <f t="shared" si="62"/>
        <v>0.060000000000000026</v>
      </c>
      <c r="N206" s="71">
        <f t="shared" si="63"/>
        <v>0.09000000000000002</v>
      </c>
      <c r="O206" s="71">
        <f t="shared" si="64"/>
        <v>0.12000000000000005</v>
      </c>
      <c r="P206" s="71"/>
      <c r="Q206" s="71"/>
      <c r="R206" s="78"/>
      <c r="S206" s="78"/>
      <c r="T206" s="78"/>
      <c r="U206" s="78">
        <f t="shared" si="75"/>
        <v>0</v>
      </c>
      <c r="V206" s="78">
        <f t="shared" si="67"/>
        <v>0</v>
      </c>
      <c r="W206" s="78"/>
      <c r="X206" s="78">
        <f t="shared" si="76"/>
        <v>0</v>
      </c>
      <c r="Y206" s="71">
        <f t="shared" si="58"/>
        <v>0</v>
      </c>
      <c r="Z206" s="71">
        <f t="shared" si="56"/>
        <v>0</v>
      </c>
      <c r="AA206" s="78">
        <f t="shared" si="77"/>
        <v>0</v>
      </c>
      <c r="AB206" s="78">
        <f t="shared" si="78"/>
        <v>0</v>
      </c>
      <c r="AC206" s="78">
        <f t="shared" si="68"/>
        <v>0</v>
      </c>
      <c r="AD206" s="78">
        <f t="shared" si="79"/>
        <v>0</v>
      </c>
      <c r="AE206" s="78">
        <f t="shared" si="69"/>
        <v>0</v>
      </c>
      <c r="AF206" s="78">
        <f t="shared" si="80"/>
        <v>0</v>
      </c>
      <c r="AG206" s="78">
        <f t="shared" si="70"/>
        <v>0</v>
      </c>
      <c r="AH206" s="71">
        <f t="shared" si="81"/>
        <v>0</v>
      </c>
      <c r="AI206" s="71">
        <f t="shared" si="71"/>
        <v>0</v>
      </c>
      <c r="AJ206" s="71"/>
      <c r="AK206" s="71"/>
      <c r="AL206" s="71"/>
      <c r="AM206" s="71"/>
      <c r="AN206" s="71">
        <f t="shared" si="82"/>
        <v>0.45</v>
      </c>
      <c r="AO206" s="71"/>
    </row>
    <row r="207" spans="2:41" ht="12.75">
      <c r="B207" s="71"/>
      <c r="C207" s="71"/>
      <c r="D207" s="71"/>
      <c r="E207" s="71"/>
      <c r="F207" s="71"/>
      <c r="G207" s="71"/>
      <c r="H207" s="71"/>
      <c r="I207" s="71">
        <f t="shared" si="72"/>
        <v>0.6510000000000002</v>
      </c>
      <c r="J207" s="71"/>
      <c r="K207" s="71">
        <f t="shared" si="66"/>
        <v>0.3100000000000001</v>
      </c>
      <c r="L207" s="71">
        <f t="shared" si="61"/>
        <v>0.031000000000000014</v>
      </c>
      <c r="M207" s="71">
        <f t="shared" si="62"/>
        <v>0.06200000000000003</v>
      </c>
      <c r="N207" s="71">
        <f t="shared" si="63"/>
        <v>0.09300000000000003</v>
      </c>
      <c r="O207" s="71">
        <f t="shared" si="64"/>
        <v>0.12400000000000005</v>
      </c>
      <c r="P207" s="71"/>
      <c r="Q207" s="71"/>
      <c r="R207" s="78"/>
      <c r="S207" s="78"/>
      <c r="T207" s="78"/>
      <c r="U207" s="78">
        <f t="shared" si="75"/>
        <v>0</v>
      </c>
      <c r="V207" s="78">
        <f t="shared" si="67"/>
        <v>0</v>
      </c>
      <c r="W207" s="78"/>
      <c r="X207" s="78">
        <f t="shared" si="76"/>
        <v>0</v>
      </c>
      <c r="Y207" s="71">
        <f t="shared" si="58"/>
        <v>0</v>
      </c>
      <c r="Z207" s="71">
        <f t="shared" si="56"/>
        <v>0</v>
      </c>
      <c r="AA207" s="78">
        <f t="shared" si="77"/>
        <v>0</v>
      </c>
      <c r="AB207" s="78">
        <f t="shared" si="78"/>
        <v>0</v>
      </c>
      <c r="AC207" s="78">
        <f t="shared" si="68"/>
        <v>0</v>
      </c>
      <c r="AD207" s="78">
        <f t="shared" si="79"/>
        <v>0</v>
      </c>
      <c r="AE207" s="78">
        <f t="shared" si="69"/>
        <v>0</v>
      </c>
      <c r="AF207" s="78">
        <f t="shared" si="80"/>
        <v>0</v>
      </c>
      <c r="AG207" s="78">
        <f t="shared" si="70"/>
        <v>0</v>
      </c>
      <c r="AH207" s="71">
        <f t="shared" si="81"/>
        <v>0</v>
      </c>
      <c r="AI207" s="71">
        <f t="shared" si="71"/>
        <v>0</v>
      </c>
      <c r="AJ207" s="71"/>
      <c r="AK207" s="71"/>
      <c r="AL207" s="71"/>
      <c r="AM207" s="71"/>
      <c r="AN207" s="71">
        <f t="shared" si="82"/>
        <v>0.45</v>
      </c>
      <c r="AO207" s="71"/>
    </row>
    <row r="208" spans="2:41" ht="12.75">
      <c r="B208" s="71"/>
      <c r="C208" s="71"/>
      <c r="D208" s="71"/>
      <c r="E208" s="71"/>
      <c r="F208" s="71"/>
      <c r="G208" s="71"/>
      <c r="H208" s="71"/>
      <c r="I208" s="71">
        <f t="shared" si="72"/>
        <v>0.6610000000000003</v>
      </c>
      <c r="J208" s="71"/>
      <c r="K208" s="71">
        <f t="shared" si="66"/>
        <v>0.3200000000000001</v>
      </c>
      <c r="L208" s="71">
        <f t="shared" si="61"/>
        <v>0.032000000000000015</v>
      </c>
      <c r="M208" s="71">
        <f t="shared" si="62"/>
        <v>0.06400000000000003</v>
      </c>
      <c r="N208" s="71">
        <f t="shared" si="63"/>
        <v>0.09600000000000003</v>
      </c>
      <c r="O208" s="71">
        <f t="shared" si="64"/>
        <v>0.12800000000000006</v>
      </c>
      <c r="P208" s="71"/>
      <c r="Q208" s="71"/>
      <c r="R208" s="78"/>
      <c r="S208" s="78"/>
      <c r="T208" s="78"/>
      <c r="U208" s="78">
        <f t="shared" si="75"/>
        <v>0</v>
      </c>
      <c r="V208" s="78">
        <f t="shared" si="67"/>
        <v>0</v>
      </c>
      <c r="W208" s="78"/>
      <c r="X208" s="78">
        <f t="shared" si="76"/>
        <v>0</v>
      </c>
      <c r="Y208" s="71">
        <f t="shared" si="58"/>
        <v>0</v>
      </c>
      <c r="Z208" s="71">
        <f t="shared" si="56"/>
        <v>0</v>
      </c>
      <c r="AA208" s="78">
        <f t="shared" si="77"/>
        <v>0</v>
      </c>
      <c r="AB208" s="78">
        <f t="shared" si="78"/>
        <v>0</v>
      </c>
      <c r="AC208" s="78">
        <f t="shared" si="68"/>
        <v>0</v>
      </c>
      <c r="AD208" s="78">
        <f t="shared" si="79"/>
        <v>0</v>
      </c>
      <c r="AE208" s="78">
        <f t="shared" si="69"/>
        <v>0</v>
      </c>
      <c r="AF208" s="78">
        <f t="shared" si="80"/>
        <v>0</v>
      </c>
      <c r="AG208" s="78">
        <f t="shared" si="70"/>
        <v>0</v>
      </c>
      <c r="AH208" s="71">
        <f t="shared" si="81"/>
        <v>0</v>
      </c>
      <c r="AI208" s="71">
        <f t="shared" si="71"/>
        <v>0</v>
      </c>
      <c r="AJ208" s="71"/>
      <c r="AK208" s="71"/>
      <c r="AL208" s="71"/>
      <c r="AM208" s="71"/>
      <c r="AN208" s="71">
        <f t="shared" si="82"/>
        <v>0.45</v>
      </c>
      <c r="AO208" s="71"/>
    </row>
    <row r="209" spans="2:41" ht="12.75">
      <c r="B209" s="71"/>
      <c r="C209" s="71"/>
      <c r="D209" s="71"/>
      <c r="E209" s="71"/>
      <c r="F209" s="71"/>
      <c r="G209" s="71"/>
      <c r="H209" s="71"/>
      <c r="I209" s="71">
        <f t="shared" si="72"/>
        <v>0.6710000000000003</v>
      </c>
      <c r="J209" s="71"/>
      <c r="K209" s="71">
        <f t="shared" si="66"/>
        <v>0.3300000000000001</v>
      </c>
      <c r="L209" s="71">
        <f t="shared" si="61"/>
        <v>0.033000000000000015</v>
      </c>
      <c r="M209" s="71">
        <f t="shared" si="62"/>
        <v>0.06600000000000003</v>
      </c>
      <c r="N209" s="71">
        <f t="shared" si="63"/>
        <v>0.09900000000000003</v>
      </c>
      <c r="O209" s="71">
        <f t="shared" si="64"/>
        <v>0.13200000000000006</v>
      </c>
      <c r="P209" s="71"/>
      <c r="Q209" s="71"/>
      <c r="R209" s="78"/>
      <c r="S209" s="78"/>
      <c r="T209" s="78"/>
      <c r="U209" s="78">
        <f t="shared" si="75"/>
        <v>0</v>
      </c>
      <c r="V209" s="78">
        <f aca="true" t="shared" si="83" ref="V209:V240">IF(AND(U209&gt;=-0.22,U209&lt;0.45,$D$116=2,U209&lt;&gt;0),(0.45^2-U209^2)^(1/2),0)</f>
        <v>0</v>
      </c>
      <c r="W209" s="78"/>
      <c r="X209" s="78">
        <f t="shared" si="76"/>
        <v>0</v>
      </c>
      <c r="Y209" s="71">
        <f t="shared" si="58"/>
        <v>0</v>
      </c>
      <c r="Z209" s="71">
        <f t="shared" si="56"/>
        <v>0</v>
      </c>
      <c r="AA209" s="78">
        <f t="shared" si="77"/>
        <v>0</v>
      </c>
      <c r="AB209" s="78">
        <f t="shared" si="78"/>
        <v>0</v>
      </c>
      <c r="AC209" s="78">
        <f aca="true" t="shared" si="84" ref="AC209:AC240">IF(AB209&lt;&gt;0,(0.45^2-AB209^2)^(1/2),0)</f>
        <v>0</v>
      </c>
      <c r="AD209" s="78">
        <f t="shared" si="79"/>
        <v>0</v>
      </c>
      <c r="AE209" s="78">
        <f aca="true" t="shared" si="85" ref="AE209:AE240">IF(AD209&lt;&gt;0,(0.45^2-AD209^2)^(1/2),0)</f>
        <v>0</v>
      </c>
      <c r="AF209" s="78">
        <f t="shared" si="80"/>
        <v>0</v>
      </c>
      <c r="AG209" s="78">
        <f aca="true" t="shared" si="86" ref="AG209:AG240">IF(AF209&lt;&gt;0,(0.45^2-AF209^2)^(1/2),0)</f>
        <v>0</v>
      </c>
      <c r="AH209" s="71">
        <f t="shared" si="81"/>
        <v>0</v>
      </c>
      <c r="AI209" s="71">
        <f aca="true" t="shared" si="87" ref="AI209:AI240">IF(AH209&lt;&gt;0,(0.45^2-AH209^2)^(1/2),0)</f>
        <v>0</v>
      </c>
      <c r="AJ209" s="71"/>
      <c r="AK209" s="71"/>
      <c r="AL209" s="71"/>
      <c r="AM209" s="71"/>
      <c r="AN209" s="71">
        <f t="shared" si="82"/>
        <v>0.45</v>
      </c>
      <c r="AO209" s="71"/>
    </row>
    <row r="210" spans="2:41" ht="12.75">
      <c r="B210" s="71"/>
      <c r="C210" s="71"/>
      <c r="D210" s="71"/>
      <c r="E210" s="71"/>
      <c r="F210" s="71"/>
      <c r="G210" s="71"/>
      <c r="H210" s="71"/>
      <c r="I210" s="71">
        <f aca="true" t="shared" si="88" ref="I210:I241">I209+0.01</f>
        <v>0.6810000000000003</v>
      </c>
      <c r="J210" s="71"/>
      <c r="K210" s="71">
        <f t="shared" si="66"/>
        <v>0.34000000000000014</v>
      </c>
      <c r="L210" s="71">
        <f t="shared" si="61"/>
        <v>0.034000000000000016</v>
      </c>
      <c r="M210" s="71">
        <f t="shared" si="62"/>
        <v>0.06800000000000003</v>
      </c>
      <c r="N210" s="71">
        <f t="shared" si="63"/>
        <v>0.10200000000000004</v>
      </c>
      <c r="O210" s="71">
        <f t="shared" si="64"/>
        <v>0.13600000000000007</v>
      </c>
      <c r="P210" s="71"/>
      <c r="Q210" s="71"/>
      <c r="R210" s="78"/>
      <c r="S210" s="78"/>
      <c r="T210" s="78"/>
      <c r="U210" s="78">
        <f aca="true" t="shared" si="89" ref="U210:U244">IF(AND($E$43=90,$D$116=2),U209-0.01,0)</f>
        <v>0</v>
      </c>
      <c r="V210" s="78">
        <f t="shared" si="83"/>
        <v>0</v>
      </c>
      <c r="W210" s="78"/>
      <c r="X210" s="78">
        <f aca="true" t="shared" si="90" ref="X210:X241">IF(AND($E$43=180,$D$116=2),X209-0.01,0)</f>
        <v>0</v>
      </c>
      <c r="Y210" s="71">
        <f t="shared" si="58"/>
        <v>0</v>
      </c>
      <c r="Z210" s="71">
        <f t="shared" si="56"/>
        <v>0</v>
      </c>
      <c r="AA210" s="78">
        <f aca="true" t="shared" si="91" ref="AA210:AA241">IF(Z210&lt;&gt;0,(0.45^2-Z210^2)^(1/2),0)</f>
        <v>0</v>
      </c>
      <c r="AB210" s="78">
        <f aca="true" t="shared" si="92" ref="AB210:AB241">IF(AND($E$43=270,$D$116=3),AB209-0.01,0)</f>
        <v>0</v>
      </c>
      <c r="AC210" s="78">
        <f t="shared" si="84"/>
        <v>0</v>
      </c>
      <c r="AD210" s="78">
        <f aca="true" t="shared" si="93" ref="AD210:AD241">IF(AND($E$43=270,$D$116=4),AD209-0.01,0)</f>
        <v>0</v>
      </c>
      <c r="AE210" s="78">
        <f t="shared" si="85"/>
        <v>0</v>
      </c>
      <c r="AF210" s="78">
        <f aca="true" t="shared" si="94" ref="AF210:AF241">IF(AND($E$43=360,$D$116=4),AF209-0.01,0)</f>
        <v>0</v>
      </c>
      <c r="AG210" s="78">
        <f t="shared" si="86"/>
        <v>0</v>
      </c>
      <c r="AH210" s="71">
        <f aca="true" t="shared" si="95" ref="AH210:AH241">IF(AND($E$43=360,$D$116=1),AH209-0.01,0)</f>
        <v>0</v>
      </c>
      <c r="AI210" s="71">
        <f t="shared" si="87"/>
        <v>0</v>
      </c>
      <c r="AJ210" s="71"/>
      <c r="AK210" s="71"/>
      <c r="AL210" s="71"/>
      <c r="AM210" s="71"/>
      <c r="AN210" s="71">
        <f t="shared" si="82"/>
        <v>0.45</v>
      </c>
      <c r="AO210" s="71"/>
    </row>
    <row r="211" spans="2:41" ht="12.75">
      <c r="B211" s="71"/>
      <c r="C211" s="71"/>
      <c r="D211" s="71"/>
      <c r="E211" s="71"/>
      <c r="F211" s="71"/>
      <c r="G211" s="71"/>
      <c r="H211" s="71"/>
      <c r="I211" s="71">
        <f t="shared" si="88"/>
        <v>0.6910000000000003</v>
      </c>
      <c r="J211" s="71"/>
      <c r="K211" s="71">
        <f t="shared" si="66"/>
        <v>0.35000000000000014</v>
      </c>
      <c r="L211" s="71">
        <f t="shared" si="61"/>
        <v>0.03500000000000002</v>
      </c>
      <c r="M211" s="71">
        <f t="shared" si="62"/>
        <v>0.07000000000000003</v>
      </c>
      <c r="N211" s="71">
        <f t="shared" si="63"/>
        <v>0.10500000000000004</v>
      </c>
      <c r="O211" s="71">
        <f t="shared" si="64"/>
        <v>0.14000000000000007</v>
      </c>
      <c r="P211" s="71"/>
      <c r="Q211" s="71"/>
      <c r="R211" s="78"/>
      <c r="S211" s="78"/>
      <c r="T211" s="78"/>
      <c r="U211" s="78">
        <f t="shared" si="89"/>
        <v>0</v>
      </c>
      <c r="V211" s="78">
        <f t="shared" si="83"/>
        <v>0</v>
      </c>
      <c r="W211" s="78"/>
      <c r="X211" s="78">
        <f t="shared" si="90"/>
        <v>0</v>
      </c>
      <c r="Y211" s="71">
        <f t="shared" si="58"/>
        <v>0</v>
      </c>
      <c r="Z211" s="71">
        <f t="shared" si="56"/>
        <v>0</v>
      </c>
      <c r="AA211" s="78">
        <f t="shared" si="91"/>
        <v>0</v>
      </c>
      <c r="AB211" s="78">
        <f t="shared" si="92"/>
        <v>0</v>
      </c>
      <c r="AC211" s="78">
        <f t="shared" si="84"/>
        <v>0</v>
      </c>
      <c r="AD211" s="78">
        <f t="shared" si="93"/>
        <v>0</v>
      </c>
      <c r="AE211" s="78">
        <f t="shared" si="85"/>
        <v>0</v>
      </c>
      <c r="AF211" s="78">
        <f t="shared" si="94"/>
        <v>0</v>
      </c>
      <c r="AG211" s="78">
        <f t="shared" si="86"/>
        <v>0</v>
      </c>
      <c r="AH211" s="71">
        <f t="shared" si="95"/>
        <v>0</v>
      </c>
      <c r="AI211" s="71">
        <f t="shared" si="87"/>
        <v>0</v>
      </c>
      <c r="AJ211" s="71"/>
      <c r="AK211" s="71"/>
      <c r="AL211" s="71"/>
      <c r="AM211" s="71"/>
      <c r="AN211" s="71">
        <f t="shared" si="82"/>
        <v>0.45</v>
      </c>
      <c r="AO211" s="71"/>
    </row>
    <row r="212" spans="2:41" ht="12.75">
      <c r="B212" s="71"/>
      <c r="C212" s="71"/>
      <c r="D212" s="71"/>
      <c r="E212" s="71"/>
      <c r="F212" s="71"/>
      <c r="G212" s="71"/>
      <c r="H212" s="71"/>
      <c r="I212" s="71">
        <f t="shared" si="88"/>
        <v>0.7010000000000003</v>
      </c>
      <c r="J212" s="71"/>
      <c r="K212" s="71">
        <f t="shared" si="66"/>
        <v>0.36000000000000015</v>
      </c>
      <c r="L212" s="71">
        <f t="shared" si="61"/>
        <v>0.03600000000000002</v>
      </c>
      <c r="M212" s="71">
        <f t="shared" si="62"/>
        <v>0.07200000000000004</v>
      </c>
      <c r="N212" s="71">
        <f t="shared" si="63"/>
        <v>0.10800000000000004</v>
      </c>
      <c r="O212" s="71">
        <f t="shared" si="64"/>
        <v>0.14400000000000007</v>
      </c>
      <c r="P212" s="71"/>
      <c r="Q212" s="71"/>
      <c r="R212" s="78"/>
      <c r="S212" s="78"/>
      <c r="T212" s="78"/>
      <c r="U212" s="78">
        <f t="shared" si="89"/>
        <v>0</v>
      </c>
      <c r="V212" s="78">
        <f t="shared" si="83"/>
        <v>0</v>
      </c>
      <c r="W212" s="78"/>
      <c r="X212" s="78">
        <f t="shared" si="90"/>
        <v>0</v>
      </c>
      <c r="Y212" s="71">
        <f t="shared" si="58"/>
        <v>0</v>
      </c>
      <c r="Z212" s="71">
        <f t="shared" si="56"/>
        <v>0</v>
      </c>
      <c r="AA212" s="78">
        <f t="shared" si="91"/>
        <v>0</v>
      </c>
      <c r="AB212" s="78">
        <f t="shared" si="92"/>
        <v>0</v>
      </c>
      <c r="AC212" s="78">
        <f t="shared" si="84"/>
        <v>0</v>
      </c>
      <c r="AD212" s="78">
        <f t="shared" si="93"/>
        <v>0</v>
      </c>
      <c r="AE212" s="78">
        <f t="shared" si="85"/>
        <v>0</v>
      </c>
      <c r="AF212" s="78">
        <f t="shared" si="94"/>
        <v>0</v>
      </c>
      <c r="AG212" s="78">
        <f t="shared" si="86"/>
        <v>0</v>
      </c>
      <c r="AH212" s="71">
        <f t="shared" si="95"/>
        <v>0</v>
      </c>
      <c r="AI212" s="71">
        <f t="shared" si="87"/>
        <v>0</v>
      </c>
      <c r="AJ212" s="71"/>
      <c r="AK212" s="71"/>
      <c r="AL212" s="71"/>
      <c r="AM212" s="71"/>
      <c r="AN212" s="71">
        <f t="shared" si="82"/>
        <v>0.45</v>
      </c>
      <c r="AO212" s="71"/>
    </row>
    <row r="213" spans="2:41" ht="12.75">
      <c r="B213" s="71"/>
      <c r="C213" s="71"/>
      <c r="D213" s="71"/>
      <c r="E213" s="71"/>
      <c r="F213" s="71"/>
      <c r="G213" s="71"/>
      <c r="H213" s="71"/>
      <c r="I213" s="71">
        <f t="shared" si="88"/>
        <v>0.7110000000000003</v>
      </c>
      <c r="J213" s="71"/>
      <c r="K213" s="71">
        <f t="shared" si="66"/>
        <v>0.37000000000000016</v>
      </c>
      <c r="L213" s="71">
        <f t="shared" si="61"/>
        <v>0.03700000000000002</v>
      </c>
      <c r="M213" s="71">
        <f t="shared" si="62"/>
        <v>0.07400000000000004</v>
      </c>
      <c r="N213" s="71">
        <f t="shared" si="63"/>
        <v>0.11100000000000004</v>
      </c>
      <c r="O213" s="71">
        <f t="shared" si="64"/>
        <v>0.14800000000000008</v>
      </c>
      <c r="P213" s="71"/>
      <c r="Q213" s="71"/>
      <c r="R213" s="78"/>
      <c r="S213" s="78"/>
      <c r="T213" s="78"/>
      <c r="U213" s="78">
        <f t="shared" si="89"/>
        <v>0</v>
      </c>
      <c r="V213" s="78">
        <f t="shared" si="83"/>
        <v>0</v>
      </c>
      <c r="W213" s="78"/>
      <c r="X213" s="78">
        <f t="shared" si="90"/>
        <v>0</v>
      </c>
      <c r="Y213" s="71">
        <f t="shared" si="58"/>
        <v>0</v>
      </c>
      <c r="Z213" s="71">
        <f t="shared" si="56"/>
        <v>0</v>
      </c>
      <c r="AA213" s="78">
        <f t="shared" si="91"/>
        <v>0</v>
      </c>
      <c r="AB213" s="78">
        <f t="shared" si="92"/>
        <v>0</v>
      </c>
      <c r="AC213" s="78">
        <f t="shared" si="84"/>
        <v>0</v>
      </c>
      <c r="AD213" s="78">
        <f t="shared" si="93"/>
        <v>0</v>
      </c>
      <c r="AE213" s="78">
        <f t="shared" si="85"/>
        <v>0</v>
      </c>
      <c r="AF213" s="78">
        <f t="shared" si="94"/>
        <v>0</v>
      </c>
      <c r="AG213" s="78">
        <f t="shared" si="86"/>
        <v>0</v>
      </c>
      <c r="AH213" s="71">
        <f t="shared" si="95"/>
        <v>0</v>
      </c>
      <c r="AI213" s="71">
        <f t="shared" si="87"/>
        <v>0</v>
      </c>
      <c r="AJ213" s="71"/>
      <c r="AK213" s="71"/>
      <c r="AL213" s="71"/>
      <c r="AM213" s="71"/>
      <c r="AN213" s="71">
        <f t="shared" si="82"/>
        <v>0.45</v>
      </c>
      <c r="AO213" s="71"/>
    </row>
    <row r="214" spans="2:41" ht="12.75">
      <c r="B214" s="71"/>
      <c r="C214" s="71"/>
      <c r="D214" s="71"/>
      <c r="E214" s="71"/>
      <c r="F214" s="71"/>
      <c r="G214" s="71"/>
      <c r="H214" s="71"/>
      <c r="I214" s="71">
        <f t="shared" si="88"/>
        <v>0.7210000000000003</v>
      </c>
      <c r="J214" s="71"/>
      <c r="K214" s="71">
        <f t="shared" si="66"/>
        <v>0.38000000000000017</v>
      </c>
      <c r="L214" s="71">
        <f t="shared" si="61"/>
        <v>0.03800000000000002</v>
      </c>
      <c r="M214" s="71">
        <f t="shared" si="62"/>
        <v>0.07600000000000004</v>
      </c>
      <c r="N214" s="71">
        <f t="shared" si="63"/>
        <v>0.11400000000000005</v>
      </c>
      <c r="O214" s="71">
        <f t="shared" si="64"/>
        <v>0.15200000000000008</v>
      </c>
      <c r="P214" s="71"/>
      <c r="Q214" s="71"/>
      <c r="R214" s="78"/>
      <c r="S214" s="78"/>
      <c r="T214" s="78"/>
      <c r="U214" s="78">
        <f t="shared" si="89"/>
        <v>0</v>
      </c>
      <c r="V214" s="78">
        <f t="shared" si="83"/>
        <v>0</v>
      </c>
      <c r="W214" s="78"/>
      <c r="X214" s="78">
        <f t="shared" si="90"/>
        <v>0</v>
      </c>
      <c r="Y214" s="71">
        <f t="shared" si="58"/>
        <v>0</v>
      </c>
      <c r="Z214" s="71">
        <f t="shared" si="56"/>
        <v>0</v>
      </c>
      <c r="AA214" s="78">
        <f t="shared" si="91"/>
        <v>0</v>
      </c>
      <c r="AB214" s="78">
        <f t="shared" si="92"/>
        <v>0</v>
      </c>
      <c r="AC214" s="78">
        <f t="shared" si="84"/>
        <v>0</v>
      </c>
      <c r="AD214" s="78">
        <f t="shared" si="93"/>
        <v>0</v>
      </c>
      <c r="AE214" s="78">
        <f t="shared" si="85"/>
        <v>0</v>
      </c>
      <c r="AF214" s="78">
        <f t="shared" si="94"/>
        <v>0</v>
      </c>
      <c r="AG214" s="78">
        <f t="shared" si="86"/>
        <v>0</v>
      </c>
      <c r="AH214" s="71">
        <f t="shared" si="95"/>
        <v>0</v>
      </c>
      <c r="AI214" s="71">
        <f t="shared" si="87"/>
        <v>0</v>
      </c>
      <c r="AJ214" s="71"/>
      <c r="AK214" s="71"/>
      <c r="AL214" s="71"/>
      <c r="AM214" s="71"/>
      <c r="AN214" s="71">
        <f t="shared" si="82"/>
        <v>0.45</v>
      </c>
      <c r="AO214" s="71"/>
    </row>
    <row r="215" spans="2:41" ht="12.75">
      <c r="B215" s="71"/>
      <c r="C215" s="71"/>
      <c r="D215" s="71"/>
      <c r="E215" s="71"/>
      <c r="F215" s="71"/>
      <c r="G215" s="71"/>
      <c r="H215" s="71"/>
      <c r="I215" s="71">
        <f t="shared" si="88"/>
        <v>0.7310000000000003</v>
      </c>
      <c r="J215" s="71"/>
      <c r="K215" s="71">
        <f t="shared" si="66"/>
        <v>0.3900000000000002</v>
      </c>
      <c r="L215" s="71">
        <f t="shared" si="61"/>
        <v>0.03900000000000002</v>
      </c>
      <c r="M215" s="71">
        <f t="shared" si="62"/>
        <v>0.07800000000000004</v>
      </c>
      <c r="N215" s="71">
        <f t="shared" si="63"/>
        <v>0.11700000000000005</v>
      </c>
      <c r="O215" s="71">
        <f t="shared" si="64"/>
        <v>0.15600000000000008</v>
      </c>
      <c r="P215" s="71"/>
      <c r="Q215" s="71"/>
      <c r="R215" s="78"/>
      <c r="S215" s="78"/>
      <c r="T215" s="78"/>
      <c r="U215" s="78">
        <f t="shared" si="89"/>
        <v>0</v>
      </c>
      <c r="V215" s="78">
        <f t="shared" si="83"/>
        <v>0</v>
      </c>
      <c r="W215" s="78"/>
      <c r="X215" s="78">
        <f t="shared" si="90"/>
        <v>0</v>
      </c>
      <c r="Y215" s="71">
        <f t="shared" si="58"/>
        <v>0</v>
      </c>
      <c r="Z215" s="71">
        <f t="shared" si="56"/>
        <v>0</v>
      </c>
      <c r="AA215" s="78">
        <f t="shared" si="91"/>
        <v>0</v>
      </c>
      <c r="AB215" s="78">
        <f t="shared" si="92"/>
        <v>0</v>
      </c>
      <c r="AC215" s="78">
        <f t="shared" si="84"/>
        <v>0</v>
      </c>
      <c r="AD215" s="78">
        <f t="shared" si="93"/>
        <v>0</v>
      </c>
      <c r="AE215" s="78">
        <f t="shared" si="85"/>
        <v>0</v>
      </c>
      <c r="AF215" s="78">
        <f t="shared" si="94"/>
        <v>0</v>
      </c>
      <c r="AG215" s="78">
        <f t="shared" si="86"/>
        <v>0</v>
      </c>
      <c r="AH215" s="71">
        <f t="shared" si="95"/>
        <v>0</v>
      </c>
      <c r="AI215" s="71">
        <f t="shared" si="87"/>
        <v>0</v>
      </c>
      <c r="AJ215" s="71"/>
      <c r="AK215" s="71"/>
      <c r="AL215" s="71"/>
      <c r="AM215" s="71"/>
      <c r="AN215" s="71">
        <f t="shared" si="82"/>
        <v>0.45</v>
      </c>
      <c r="AO215" s="71"/>
    </row>
    <row r="216" spans="2:41" ht="12.75">
      <c r="B216" s="71"/>
      <c r="C216" s="71"/>
      <c r="D216" s="71"/>
      <c r="E216" s="71"/>
      <c r="F216" s="71"/>
      <c r="G216" s="71"/>
      <c r="H216" s="71"/>
      <c r="I216" s="71">
        <f t="shared" si="88"/>
        <v>0.7410000000000003</v>
      </c>
      <c r="J216" s="71"/>
      <c r="K216" s="71">
        <f t="shared" si="66"/>
        <v>0.4000000000000002</v>
      </c>
      <c r="L216" s="71">
        <f t="shared" si="61"/>
        <v>0.04000000000000002</v>
      </c>
      <c r="M216" s="71">
        <f t="shared" si="62"/>
        <v>0.08000000000000004</v>
      </c>
      <c r="N216" s="71">
        <f t="shared" si="63"/>
        <v>0.12000000000000005</v>
      </c>
      <c r="O216" s="71">
        <f t="shared" si="64"/>
        <v>0.1600000000000001</v>
      </c>
      <c r="P216" s="71"/>
      <c r="Q216" s="71"/>
      <c r="R216" s="78"/>
      <c r="S216" s="78"/>
      <c r="T216" s="78"/>
      <c r="U216" s="78">
        <f t="shared" si="89"/>
        <v>0</v>
      </c>
      <c r="V216" s="78">
        <f t="shared" si="83"/>
        <v>0</v>
      </c>
      <c r="W216" s="78"/>
      <c r="X216" s="78">
        <f t="shared" si="90"/>
        <v>0</v>
      </c>
      <c r="Y216" s="71">
        <f t="shared" si="58"/>
        <v>0</v>
      </c>
      <c r="Z216" s="71">
        <f t="shared" si="56"/>
        <v>0</v>
      </c>
      <c r="AA216" s="78">
        <f t="shared" si="91"/>
        <v>0</v>
      </c>
      <c r="AB216" s="78">
        <f t="shared" si="92"/>
        <v>0</v>
      </c>
      <c r="AC216" s="78">
        <f t="shared" si="84"/>
        <v>0</v>
      </c>
      <c r="AD216" s="78">
        <f t="shared" si="93"/>
        <v>0</v>
      </c>
      <c r="AE216" s="78">
        <f t="shared" si="85"/>
        <v>0</v>
      </c>
      <c r="AF216" s="78">
        <f t="shared" si="94"/>
        <v>0</v>
      </c>
      <c r="AG216" s="78">
        <f t="shared" si="86"/>
        <v>0</v>
      </c>
      <c r="AH216" s="71">
        <f t="shared" si="95"/>
        <v>0</v>
      </c>
      <c r="AI216" s="71">
        <f t="shared" si="87"/>
        <v>0</v>
      </c>
      <c r="AJ216" s="71"/>
      <c r="AK216" s="71"/>
      <c r="AL216" s="71"/>
      <c r="AM216" s="71"/>
      <c r="AN216" s="71">
        <f t="shared" si="82"/>
        <v>0.45</v>
      </c>
      <c r="AO216" s="71"/>
    </row>
    <row r="217" spans="2:41" ht="12.75">
      <c r="B217" s="71"/>
      <c r="C217" s="71"/>
      <c r="D217" s="71"/>
      <c r="E217" s="71"/>
      <c r="F217" s="71"/>
      <c r="G217" s="71"/>
      <c r="H217" s="71"/>
      <c r="I217" s="71">
        <f t="shared" si="88"/>
        <v>0.7510000000000003</v>
      </c>
      <c r="J217" s="71"/>
      <c r="K217" s="71"/>
      <c r="L217" s="71"/>
      <c r="M217" s="71"/>
      <c r="N217" s="71"/>
      <c r="O217" s="71"/>
      <c r="P217" s="71"/>
      <c r="Q217" s="71"/>
      <c r="R217" s="78"/>
      <c r="S217" s="78"/>
      <c r="T217" s="78"/>
      <c r="U217" s="78">
        <f t="shared" si="89"/>
        <v>0</v>
      </c>
      <c r="V217" s="78">
        <f t="shared" si="83"/>
        <v>0</v>
      </c>
      <c r="W217" s="78"/>
      <c r="X217" s="78">
        <f t="shared" si="90"/>
        <v>0</v>
      </c>
      <c r="Y217" s="71">
        <f t="shared" si="58"/>
        <v>0</v>
      </c>
      <c r="Z217" s="71">
        <f t="shared" si="56"/>
        <v>0</v>
      </c>
      <c r="AA217" s="78">
        <f t="shared" si="91"/>
        <v>0</v>
      </c>
      <c r="AB217" s="78">
        <f t="shared" si="92"/>
        <v>0</v>
      </c>
      <c r="AC217" s="78">
        <f t="shared" si="84"/>
        <v>0</v>
      </c>
      <c r="AD217" s="78">
        <f t="shared" si="93"/>
        <v>0</v>
      </c>
      <c r="AE217" s="78">
        <f t="shared" si="85"/>
        <v>0</v>
      </c>
      <c r="AF217" s="78">
        <f t="shared" si="94"/>
        <v>0</v>
      </c>
      <c r="AG217" s="78">
        <f t="shared" si="86"/>
        <v>0</v>
      </c>
      <c r="AH217" s="71">
        <f t="shared" si="95"/>
        <v>0</v>
      </c>
      <c r="AI217" s="71">
        <f t="shared" si="87"/>
        <v>0</v>
      </c>
      <c r="AJ217" s="71"/>
      <c r="AK217" s="71"/>
      <c r="AL217" s="71"/>
      <c r="AM217" s="71"/>
      <c r="AN217" s="71">
        <f t="shared" si="82"/>
        <v>0.45</v>
      </c>
      <c r="AO217" s="71"/>
    </row>
    <row r="218" spans="2:41" ht="12.75">
      <c r="B218" s="71"/>
      <c r="C218" s="71"/>
      <c r="D218" s="71"/>
      <c r="E218" s="71"/>
      <c r="F218" s="71"/>
      <c r="G218" s="71"/>
      <c r="H218" s="71"/>
      <c r="I218" s="71">
        <f t="shared" si="88"/>
        <v>0.7610000000000003</v>
      </c>
      <c r="J218" s="71"/>
      <c r="K218" s="71"/>
      <c r="L218" s="71"/>
      <c r="M218" s="71"/>
      <c r="N218" s="71"/>
      <c r="O218" s="71"/>
      <c r="P218" s="71"/>
      <c r="Q218" s="71"/>
      <c r="R218" s="78"/>
      <c r="S218" s="78"/>
      <c r="T218" s="78"/>
      <c r="U218" s="78">
        <f t="shared" si="89"/>
        <v>0</v>
      </c>
      <c r="V218" s="78">
        <f t="shared" si="83"/>
        <v>0</v>
      </c>
      <c r="W218" s="78"/>
      <c r="X218" s="78">
        <f t="shared" si="90"/>
        <v>0</v>
      </c>
      <c r="Y218" s="71">
        <f t="shared" si="58"/>
        <v>0</v>
      </c>
      <c r="Z218" s="71">
        <f t="shared" si="56"/>
        <v>0</v>
      </c>
      <c r="AA218" s="78">
        <f t="shared" si="91"/>
        <v>0</v>
      </c>
      <c r="AB218" s="78">
        <f t="shared" si="92"/>
        <v>0</v>
      </c>
      <c r="AC218" s="78">
        <f t="shared" si="84"/>
        <v>0</v>
      </c>
      <c r="AD218" s="78">
        <f t="shared" si="93"/>
        <v>0</v>
      </c>
      <c r="AE218" s="78">
        <f t="shared" si="85"/>
        <v>0</v>
      </c>
      <c r="AF218" s="78">
        <f t="shared" si="94"/>
        <v>0</v>
      </c>
      <c r="AG218" s="78">
        <f t="shared" si="86"/>
        <v>0</v>
      </c>
      <c r="AH218" s="71">
        <f t="shared" si="95"/>
        <v>0</v>
      </c>
      <c r="AI218" s="71">
        <f t="shared" si="87"/>
        <v>0</v>
      </c>
      <c r="AJ218" s="71"/>
      <c r="AK218" s="71"/>
      <c r="AL218" s="71"/>
      <c r="AM218" s="71"/>
      <c r="AN218" s="71">
        <f t="shared" si="82"/>
        <v>0.45</v>
      </c>
      <c r="AO218" s="71"/>
    </row>
    <row r="219" spans="2:41" ht="12.75">
      <c r="B219" s="71"/>
      <c r="C219" s="71"/>
      <c r="D219" s="71"/>
      <c r="E219" s="71"/>
      <c r="F219" s="71"/>
      <c r="G219" s="71"/>
      <c r="H219" s="71"/>
      <c r="I219" s="71">
        <f t="shared" si="88"/>
        <v>0.7710000000000004</v>
      </c>
      <c r="J219" s="71"/>
      <c r="K219" s="71"/>
      <c r="L219" s="71"/>
      <c r="M219" s="71"/>
      <c r="N219" s="71"/>
      <c r="O219" s="71"/>
      <c r="P219" s="71"/>
      <c r="Q219" s="71"/>
      <c r="R219" s="78"/>
      <c r="S219" s="78"/>
      <c r="T219" s="78"/>
      <c r="U219" s="78">
        <f t="shared" si="89"/>
        <v>0</v>
      </c>
      <c r="V219" s="78">
        <f t="shared" si="83"/>
        <v>0</v>
      </c>
      <c r="W219" s="78"/>
      <c r="X219" s="78">
        <f t="shared" si="90"/>
        <v>0</v>
      </c>
      <c r="Y219" s="71">
        <f t="shared" si="58"/>
        <v>0</v>
      </c>
      <c r="Z219" s="71">
        <f t="shared" si="56"/>
        <v>0</v>
      </c>
      <c r="AA219" s="78">
        <f t="shared" si="91"/>
        <v>0</v>
      </c>
      <c r="AB219" s="78">
        <f t="shared" si="92"/>
        <v>0</v>
      </c>
      <c r="AC219" s="78">
        <f t="shared" si="84"/>
        <v>0</v>
      </c>
      <c r="AD219" s="78">
        <f t="shared" si="93"/>
        <v>0</v>
      </c>
      <c r="AE219" s="78">
        <f t="shared" si="85"/>
        <v>0</v>
      </c>
      <c r="AF219" s="78">
        <f t="shared" si="94"/>
        <v>0</v>
      </c>
      <c r="AG219" s="78">
        <f t="shared" si="86"/>
        <v>0</v>
      </c>
      <c r="AH219" s="71">
        <f t="shared" si="95"/>
        <v>0</v>
      </c>
      <c r="AI219" s="71">
        <f t="shared" si="87"/>
        <v>0</v>
      </c>
      <c r="AJ219" s="71"/>
      <c r="AK219" s="71"/>
      <c r="AL219" s="71"/>
      <c r="AM219" s="71"/>
      <c r="AN219" s="71">
        <f t="shared" si="82"/>
        <v>0.45</v>
      </c>
      <c r="AO219" s="71"/>
    </row>
    <row r="220" spans="2:41" ht="12.75">
      <c r="B220" s="71"/>
      <c r="C220" s="71"/>
      <c r="D220" s="71"/>
      <c r="E220" s="71"/>
      <c r="F220" s="71"/>
      <c r="G220" s="71"/>
      <c r="H220" s="71"/>
      <c r="I220" s="71">
        <f t="shared" si="88"/>
        <v>0.7810000000000004</v>
      </c>
      <c r="J220" s="71"/>
      <c r="K220" s="71"/>
      <c r="L220" s="71"/>
      <c r="M220" s="71"/>
      <c r="N220" s="71"/>
      <c r="O220" s="71"/>
      <c r="P220" s="71"/>
      <c r="Q220" s="71"/>
      <c r="R220" s="78"/>
      <c r="S220" s="78"/>
      <c r="T220" s="78"/>
      <c r="U220" s="78">
        <f t="shared" si="89"/>
        <v>0</v>
      </c>
      <c r="V220" s="78">
        <f t="shared" si="83"/>
        <v>0</v>
      </c>
      <c r="W220" s="78"/>
      <c r="X220" s="78">
        <f t="shared" si="90"/>
        <v>0</v>
      </c>
      <c r="Y220" s="71">
        <f t="shared" si="58"/>
        <v>0</v>
      </c>
      <c r="Z220" s="71">
        <f t="shared" si="56"/>
        <v>0</v>
      </c>
      <c r="AA220" s="78">
        <f t="shared" si="91"/>
        <v>0</v>
      </c>
      <c r="AB220" s="78">
        <f t="shared" si="92"/>
        <v>0</v>
      </c>
      <c r="AC220" s="78">
        <f t="shared" si="84"/>
        <v>0</v>
      </c>
      <c r="AD220" s="78">
        <f t="shared" si="93"/>
        <v>0</v>
      </c>
      <c r="AE220" s="78">
        <f t="shared" si="85"/>
        <v>0</v>
      </c>
      <c r="AF220" s="78">
        <f t="shared" si="94"/>
        <v>0</v>
      </c>
      <c r="AG220" s="78">
        <f t="shared" si="86"/>
        <v>0</v>
      </c>
      <c r="AH220" s="71">
        <f t="shared" si="95"/>
        <v>0</v>
      </c>
      <c r="AI220" s="71">
        <f t="shared" si="87"/>
        <v>0</v>
      </c>
      <c r="AJ220" s="71"/>
      <c r="AK220" s="71"/>
      <c r="AL220" s="71"/>
      <c r="AM220" s="71"/>
      <c r="AN220" s="71">
        <f t="shared" si="82"/>
        <v>0.45</v>
      </c>
      <c r="AO220" s="71"/>
    </row>
    <row r="221" spans="2:41" ht="12.75">
      <c r="B221" s="71"/>
      <c r="C221" s="71"/>
      <c r="D221" s="71"/>
      <c r="E221" s="71"/>
      <c r="F221" s="71"/>
      <c r="G221" s="71"/>
      <c r="H221" s="71"/>
      <c r="I221" s="71">
        <f t="shared" si="88"/>
        <v>0.7910000000000004</v>
      </c>
      <c r="J221" s="71"/>
      <c r="K221" s="71"/>
      <c r="L221" s="71"/>
      <c r="M221" s="71"/>
      <c r="N221" s="71"/>
      <c r="O221" s="71"/>
      <c r="P221" s="71"/>
      <c r="Q221" s="71"/>
      <c r="R221" s="78"/>
      <c r="S221" s="78"/>
      <c r="T221" s="78"/>
      <c r="U221" s="78">
        <f t="shared" si="89"/>
        <v>0</v>
      </c>
      <c r="V221" s="78">
        <f t="shared" si="83"/>
        <v>0</v>
      </c>
      <c r="W221" s="78"/>
      <c r="X221" s="78">
        <f t="shared" si="90"/>
        <v>0</v>
      </c>
      <c r="Y221" s="71">
        <f t="shared" si="58"/>
        <v>0</v>
      </c>
      <c r="Z221" s="71">
        <f t="shared" si="56"/>
        <v>0</v>
      </c>
      <c r="AA221" s="78">
        <f t="shared" si="91"/>
        <v>0</v>
      </c>
      <c r="AB221" s="78">
        <f t="shared" si="92"/>
        <v>0</v>
      </c>
      <c r="AC221" s="78">
        <f t="shared" si="84"/>
        <v>0</v>
      </c>
      <c r="AD221" s="78">
        <f t="shared" si="93"/>
        <v>0</v>
      </c>
      <c r="AE221" s="78">
        <f t="shared" si="85"/>
        <v>0</v>
      </c>
      <c r="AF221" s="78">
        <f t="shared" si="94"/>
        <v>0</v>
      </c>
      <c r="AG221" s="78">
        <f t="shared" si="86"/>
        <v>0</v>
      </c>
      <c r="AH221" s="71">
        <f t="shared" si="95"/>
        <v>0</v>
      </c>
      <c r="AI221" s="71">
        <f t="shared" si="87"/>
        <v>0</v>
      </c>
      <c r="AJ221" s="71"/>
      <c r="AK221" s="71"/>
      <c r="AL221" s="71"/>
      <c r="AM221" s="71"/>
      <c r="AN221" s="71">
        <f t="shared" si="82"/>
        <v>0.45</v>
      </c>
      <c r="AO221" s="71"/>
    </row>
    <row r="222" spans="2:41" ht="12.75">
      <c r="B222" s="71"/>
      <c r="C222" s="71"/>
      <c r="D222" s="71"/>
      <c r="E222" s="71"/>
      <c r="F222" s="71"/>
      <c r="G222" s="71"/>
      <c r="H222" s="71"/>
      <c r="I222" s="71">
        <f t="shared" si="88"/>
        <v>0.8010000000000004</v>
      </c>
      <c r="J222" s="71"/>
      <c r="K222" s="71"/>
      <c r="L222" s="71"/>
      <c r="M222" s="71"/>
      <c r="N222" s="71"/>
      <c r="O222" s="71"/>
      <c r="P222" s="71"/>
      <c r="Q222" s="71"/>
      <c r="R222" s="78"/>
      <c r="S222" s="78"/>
      <c r="T222" s="78"/>
      <c r="U222" s="78">
        <f t="shared" si="89"/>
        <v>0</v>
      </c>
      <c r="V222" s="78">
        <f t="shared" si="83"/>
        <v>0</v>
      </c>
      <c r="W222" s="78"/>
      <c r="X222" s="78">
        <f t="shared" si="90"/>
        <v>0</v>
      </c>
      <c r="Y222" s="71">
        <f t="shared" si="58"/>
        <v>0</v>
      </c>
      <c r="Z222" s="71">
        <f t="shared" si="56"/>
        <v>0</v>
      </c>
      <c r="AA222" s="78">
        <f t="shared" si="91"/>
        <v>0</v>
      </c>
      <c r="AB222" s="78">
        <f t="shared" si="92"/>
        <v>0</v>
      </c>
      <c r="AC222" s="78">
        <f t="shared" si="84"/>
        <v>0</v>
      </c>
      <c r="AD222" s="78">
        <f t="shared" si="93"/>
        <v>0</v>
      </c>
      <c r="AE222" s="78">
        <f t="shared" si="85"/>
        <v>0</v>
      </c>
      <c r="AF222" s="78">
        <f t="shared" si="94"/>
        <v>0</v>
      </c>
      <c r="AG222" s="78">
        <f t="shared" si="86"/>
        <v>0</v>
      </c>
      <c r="AH222" s="71">
        <f t="shared" si="95"/>
        <v>0</v>
      </c>
      <c r="AI222" s="71">
        <f t="shared" si="87"/>
        <v>0</v>
      </c>
      <c r="AJ222" s="71"/>
      <c r="AK222" s="71"/>
      <c r="AL222" s="71"/>
      <c r="AM222" s="71"/>
      <c r="AN222" s="71">
        <f t="shared" si="82"/>
        <v>0.45</v>
      </c>
      <c r="AO222" s="71"/>
    </row>
    <row r="223" spans="2:41" ht="12.75">
      <c r="B223" s="71"/>
      <c r="C223" s="71"/>
      <c r="D223" s="71"/>
      <c r="E223" s="71"/>
      <c r="F223" s="71"/>
      <c r="G223" s="71"/>
      <c r="H223" s="71"/>
      <c r="I223" s="71">
        <f t="shared" si="88"/>
        <v>0.8110000000000004</v>
      </c>
      <c r="J223" s="71"/>
      <c r="K223" s="71"/>
      <c r="L223" s="71"/>
      <c r="M223" s="71"/>
      <c r="N223" s="71"/>
      <c r="O223" s="71"/>
      <c r="P223" s="71"/>
      <c r="Q223" s="71"/>
      <c r="R223" s="78"/>
      <c r="S223" s="78"/>
      <c r="T223" s="78"/>
      <c r="U223" s="78">
        <f t="shared" si="89"/>
        <v>0</v>
      </c>
      <c r="V223" s="78">
        <f t="shared" si="83"/>
        <v>0</v>
      </c>
      <c r="W223" s="78"/>
      <c r="X223" s="78">
        <f t="shared" si="90"/>
        <v>0</v>
      </c>
      <c r="Y223" s="71">
        <f t="shared" si="58"/>
        <v>0</v>
      </c>
      <c r="Z223" s="71">
        <f aca="true" t="shared" si="96" ref="Z223:Z286">IF($O$8&gt;0,(0.3^2-Y223^2)^(1/2),0)</f>
        <v>0</v>
      </c>
      <c r="AA223" s="78">
        <f t="shared" si="91"/>
        <v>0</v>
      </c>
      <c r="AB223" s="78">
        <f t="shared" si="92"/>
        <v>0</v>
      </c>
      <c r="AC223" s="78">
        <f t="shared" si="84"/>
        <v>0</v>
      </c>
      <c r="AD223" s="78">
        <f t="shared" si="93"/>
        <v>0</v>
      </c>
      <c r="AE223" s="78">
        <f t="shared" si="85"/>
        <v>0</v>
      </c>
      <c r="AF223" s="78">
        <f t="shared" si="94"/>
        <v>0</v>
      </c>
      <c r="AG223" s="78">
        <f t="shared" si="86"/>
        <v>0</v>
      </c>
      <c r="AH223" s="71">
        <f t="shared" si="95"/>
        <v>0</v>
      </c>
      <c r="AI223" s="71">
        <f t="shared" si="87"/>
        <v>0</v>
      </c>
      <c r="AJ223" s="71"/>
      <c r="AK223" s="71"/>
      <c r="AL223" s="71"/>
      <c r="AM223" s="71"/>
      <c r="AN223" s="71">
        <f t="shared" si="82"/>
        <v>0.45</v>
      </c>
      <c r="AO223" s="71"/>
    </row>
    <row r="224" spans="2:41" ht="12.75">
      <c r="B224" s="71"/>
      <c r="C224" s="71"/>
      <c r="D224" s="71"/>
      <c r="E224" s="71"/>
      <c r="F224" s="71"/>
      <c r="G224" s="71"/>
      <c r="H224" s="71"/>
      <c r="I224" s="71">
        <f t="shared" si="88"/>
        <v>0.8210000000000004</v>
      </c>
      <c r="J224" s="71"/>
      <c r="K224" s="71"/>
      <c r="L224" s="71"/>
      <c r="M224" s="71"/>
      <c r="N224" s="71"/>
      <c r="O224" s="71"/>
      <c r="P224" s="71"/>
      <c r="Q224" s="71"/>
      <c r="R224" s="78"/>
      <c r="S224" s="78"/>
      <c r="T224" s="78"/>
      <c r="U224" s="78">
        <f t="shared" si="89"/>
        <v>0</v>
      </c>
      <c r="V224" s="78">
        <f t="shared" si="83"/>
        <v>0</v>
      </c>
      <c r="W224" s="78"/>
      <c r="X224" s="78">
        <f t="shared" si="90"/>
        <v>0</v>
      </c>
      <c r="Y224" s="71">
        <f t="shared" si="58"/>
        <v>0</v>
      </c>
      <c r="Z224" s="71">
        <f t="shared" si="96"/>
        <v>0</v>
      </c>
      <c r="AA224" s="78">
        <f t="shared" si="91"/>
        <v>0</v>
      </c>
      <c r="AB224" s="78">
        <f t="shared" si="92"/>
        <v>0</v>
      </c>
      <c r="AC224" s="78">
        <f t="shared" si="84"/>
        <v>0</v>
      </c>
      <c r="AD224" s="78">
        <f t="shared" si="93"/>
        <v>0</v>
      </c>
      <c r="AE224" s="78">
        <f t="shared" si="85"/>
        <v>0</v>
      </c>
      <c r="AF224" s="78">
        <f t="shared" si="94"/>
        <v>0</v>
      </c>
      <c r="AG224" s="78">
        <f t="shared" si="86"/>
        <v>0</v>
      </c>
      <c r="AH224" s="71">
        <f t="shared" si="95"/>
        <v>0</v>
      </c>
      <c r="AI224" s="71">
        <f t="shared" si="87"/>
        <v>0</v>
      </c>
      <c r="AJ224" s="71"/>
      <c r="AK224" s="71"/>
      <c r="AL224" s="71"/>
      <c r="AM224" s="71"/>
      <c r="AN224" s="71"/>
      <c r="AO224" s="71"/>
    </row>
    <row r="225" spans="2:41" ht="12.75">
      <c r="B225" s="71"/>
      <c r="C225" s="71"/>
      <c r="D225" s="71"/>
      <c r="E225" s="71"/>
      <c r="F225" s="71"/>
      <c r="G225" s="71"/>
      <c r="H225" s="71"/>
      <c r="I225" s="71">
        <f t="shared" si="88"/>
        <v>0.8310000000000004</v>
      </c>
      <c r="J225" s="71"/>
      <c r="K225" s="71"/>
      <c r="L225" s="71"/>
      <c r="M225" s="71"/>
      <c r="N225" s="71"/>
      <c r="O225" s="71"/>
      <c r="P225" s="71"/>
      <c r="Q225" s="71"/>
      <c r="R225" s="78"/>
      <c r="S225" s="78"/>
      <c r="T225" s="78"/>
      <c r="U225" s="78">
        <f t="shared" si="89"/>
        <v>0</v>
      </c>
      <c r="V225" s="78">
        <f t="shared" si="83"/>
        <v>0</v>
      </c>
      <c r="W225" s="78"/>
      <c r="X225" s="78">
        <f t="shared" si="90"/>
        <v>0</v>
      </c>
      <c r="Y225" s="71">
        <f t="shared" si="58"/>
        <v>0</v>
      </c>
      <c r="Z225" s="71">
        <f t="shared" si="96"/>
        <v>0</v>
      </c>
      <c r="AA225" s="78">
        <f t="shared" si="91"/>
        <v>0</v>
      </c>
      <c r="AB225" s="78">
        <f t="shared" si="92"/>
        <v>0</v>
      </c>
      <c r="AC225" s="78">
        <f t="shared" si="84"/>
        <v>0</v>
      </c>
      <c r="AD225" s="78">
        <f t="shared" si="93"/>
        <v>0</v>
      </c>
      <c r="AE225" s="78">
        <f t="shared" si="85"/>
        <v>0</v>
      </c>
      <c r="AF225" s="78">
        <f t="shared" si="94"/>
        <v>0</v>
      </c>
      <c r="AG225" s="78">
        <f t="shared" si="86"/>
        <v>0</v>
      </c>
      <c r="AH225" s="71">
        <f t="shared" si="95"/>
        <v>0</v>
      </c>
      <c r="AI225" s="71">
        <f t="shared" si="87"/>
        <v>0</v>
      </c>
      <c r="AJ225" s="71"/>
      <c r="AK225" s="71"/>
      <c r="AL225" s="71"/>
      <c r="AM225" s="71"/>
      <c r="AN225" s="71"/>
      <c r="AO225" s="71"/>
    </row>
    <row r="226" spans="2:41" ht="12.75">
      <c r="B226" s="71"/>
      <c r="C226" s="71"/>
      <c r="D226" s="71"/>
      <c r="E226" s="71"/>
      <c r="F226" s="71"/>
      <c r="G226" s="71"/>
      <c r="H226" s="71"/>
      <c r="I226" s="71">
        <f t="shared" si="88"/>
        <v>0.8410000000000004</v>
      </c>
      <c r="J226" s="71"/>
      <c r="K226" s="71"/>
      <c r="L226" s="71"/>
      <c r="M226" s="71"/>
      <c r="N226" s="71"/>
      <c r="O226" s="71"/>
      <c r="P226" s="71"/>
      <c r="Q226" s="71"/>
      <c r="R226" s="78"/>
      <c r="S226" s="78"/>
      <c r="T226" s="78"/>
      <c r="U226" s="78">
        <f t="shared" si="89"/>
        <v>0</v>
      </c>
      <c r="V226" s="78">
        <f t="shared" si="83"/>
        <v>0</v>
      </c>
      <c r="W226" s="78"/>
      <c r="X226" s="78">
        <f t="shared" si="90"/>
        <v>0</v>
      </c>
      <c r="Y226" s="71">
        <f t="shared" si="58"/>
        <v>0</v>
      </c>
      <c r="Z226" s="71">
        <f t="shared" si="96"/>
        <v>0</v>
      </c>
      <c r="AA226" s="78">
        <f t="shared" si="91"/>
        <v>0</v>
      </c>
      <c r="AB226" s="78">
        <f t="shared" si="92"/>
        <v>0</v>
      </c>
      <c r="AC226" s="78">
        <f t="shared" si="84"/>
        <v>0</v>
      </c>
      <c r="AD226" s="78">
        <f t="shared" si="93"/>
        <v>0</v>
      </c>
      <c r="AE226" s="78">
        <f t="shared" si="85"/>
        <v>0</v>
      </c>
      <c r="AF226" s="78">
        <f t="shared" si="94"/>
        <v>0</v>
      </c>
      <c r="AG226" s="78">
        <f t="shared" si="86"/>
        <v>0</v>
      </c>
      <c r="AH226" s="71">
        <f t="shared" si="95"/>
        <v>0</v>
      </c>
      <c r="AI226" s="71">
        <f t="shared" si="87"/>
        <v>0</v>
      </c>
      <c r="AJ226" s="71"/>
      <c r="AK226" s="71"/>
      <c r="AL226" s="71"/>
      <c r="AM226" s="71"/>
      <c r="AN226" s="71"/>
      <c r="AO226" s="71"/>
    </row>
    <row r="227" spans="2:41" ht="12.75">
      <c r="B227" s="71"/>
      <c r="C227" s="71"/>
      <c r="D227" s="71"/>
      <c r="E227" s="71"/>
      <c r="F227" s="71"/>
      <c r="G227" s="71"/>
      <c r="H227" s="71"/>
      <c r="I227" s="71">
        <f t="shared" si="88"/>
        <v>0.8510000000000004</v>
      </c>
      <c r="J227" s="71"/>
      <c r="K227" s="71"/>
      <c r="L227" s="71"/>
      <c r="M227" s="71"/>
      <c r="N227" s="71"/>
      <c r="O227" s="71"/>
      <c r="P227" s="71"/>
      <c r="Q227" s="71"/>
      <c r="R227" s="78"/>
      <c r="S227" s="78"/>
      <c r="T227" s="78"/>
      <c r="U227" s="78">
        <f t="shared" si="89"/>
        <v>0</v>
      </c>
      <c r="V227" s="78">
        <f t="shared" si="83"/>
        <v>0</v>
      </c>
      <c r="W227" s="78"/>
      <c r="X227" s="78">
        <f t="shared" si="90"/>
        <v>0</v>
      </c>
      <c r="Y227" s="71">
        <f t="shared" si="58"/>
        <v>0</v>
      </c>
      <c r="Z227" s="71">
        <f t="shared" si="96"/>
        <v>0</v>
      </c>
      <c r="AA227" s="78">
        <f t="shared" si="91"/>
        <v>0</v>
      </c>
      <c r="AB227" s="78">
        <f t="shared" si="92"/>
        <v>0</v>
      </c>
      <c r="AC227" s="78">
        <f t="shared" si="84"/>
        <v>0</v>
      </c>
      <c r="AD227" s="78">
        <f t="shared" si="93"/>
        <v>0</v>
      </c>
      <c r="AE227" s="78">
        <f t="shared" si="85"/>
        <v>0</v>
      </c>
      <c r="AF227" s="78">
        <f t="shared" si="94"/>
        <v>0</v>
      </c>
      <c r="AG227" s="78">
        <f t="shared" si="86"/>
        <v>0</v>
      </c>
      <c r="AH227" s="71">
        <f t="shared" si="95"/>
        <v>0</v>
      </c>
      <c r="AI227" s="71">
        <f t="shared" si="87"/>
        <v>0</v>
      </c>
      <c r="AJ227" s="71"/>
      <c r="AK227" s="71"/>
      <c r="AL227" s="71"/>
      <c r="AM227" s="71"/>
      <c r="AN227" s="71"/>
      <c r="AO227" s="71"/>
    </row>
    <row r="228" spans="2:41" ht="12.75">
      <c r="B228" s="71"/>
      <c r="C228" s="71"/>
      <c r="D228" s="71"/>
      <c r="E228" s="71"/>
      <c r="F228" s="71"/>
      <c r="G228" s="71"/>
      <c r="H228" s="71"/>
      <c r="I228" s="71">
        <f t="shared" si="88"/>
        <v>0.8610000000000004</v>
      </c>
      <c r="J228" s="71"/>
      <c r="K228" s="71"/>
      <c r="L228" s="71"/>
      <c r="M228" s="71"/>
      <c r="N228" s="71"/>
      <c r="O228" s="71"/>
      <c r="P228" s="71"/>
      <c r="Q228" s="71"/>
      <c r="R228" s="78"/>
      <c r="S228" s="78"/>
      <c r="T228" s="78"/>
      <c r="U228" s="78">
        <f t="shared" si="89"/>
        <v>0</v>
      </c>
      <c r="V228" s="78">
        <f t="shared" si="83"/>
        <v>0</v>
      </c>
      <c r="W228" s="78"/>
      <c r="X228" s="78">
        <f t="shared" si="90"/>
        <v>0</v>
      </c>
      <c r="Y228" s="71">
        <f t="shared" si="58"/>
        <v>0</v>
      </c>
      <c r="Z228" s="71">
        <f t="shared" si="96"/>
        <v>0</v>
      </c>
      <c r="AA228" s="78">
        <f t="shared" si="91"/>
        <v>0</v>
      </c>
      <c r="AB228" s="78">
        <f t="shared" si="92"/>
        <v>0</v>
      </c>
      <c r="AC228" s="78">
        <f t="shared" si="84"/>
        <v>0</v>
      </c>
      <c r="AD228" s="78">
        <f t="shared" si="93"/>
        <v>0</v>
      </c>
      <c r="AE228" s="78">
        <f t="shared" si="85"/>
        <v>0</v>
      </c>
      <c r="AF228" s="78">
        <f t="shared" si="94"/>
        <v>0</v>
      </c>
      <c r="AG228" s="78">
        <f t="shared" si="86"/>
        <v>0</v>
      </c>
      <c r="AH228" s="71">
        <f t="shared" si="95"/>
        <v>0</v>
      </c>
      <c r="AI228" s="71">
        <f t="shared" si="87"/>
        <v>0</v>
      </c>
      <c r="AJ228" s="71"/>
      <c r="AK228" s="71"/>
      <c r="AL228" s="71"/>
      <c r="AM228" s="71"/>
      <c r="AN228" s="71"/>
      <c r="AO228" s="71"/>
    </row>
    <row r="229" spans="2:41" ht="12.75">
      <c r="B229" s="71"/>
      <c r="C229" s="71"/>
      <c r="D229" s="71"/>
      <c r="E229" s="71"/>
      <c r="F229" s="71"/>
      <c r="G229" s="71"/>
      <c r="H229" s="71"/>
      <c r="I229" s="71">
        <f t="shared" si="88"/>
        <v>0.8710000000000004</v>
      </c>
      <c r="J229" s="71"/>
      <c r="K229" s="71"/>
      <c r="L229" s="71"/>
      <c r="M229" s="71"/>
      <c r="N229" s="71"/>
      <c r="O229" s="71"/>
      <c r="P229" s="71"/>
      <c r="Q229" s="71"/>
      <c r="R229" s="78"/>
      <c r="S229" s="78"/>
      <c r="T229" s="78"/>
      <c r="U229" s="78">
        <f t="shared" si="89"/>
        <v>0</v>
      </c>
      <c r="V229" s="78">
        <f t="shared" si="83"/>
        <v>0</v>
      </c>
      <c r="W229" s="78"/>
      <c r="X229" s="78">
        <f t="shared" si="90"/>
        <v>0</v>
      </c>
      <c r="Y229" s="71">
        <f t="shared" si="58"/>
        <v>0</v>
      </c>
      <c r="Z229" s="71">
        <f t="shared" si="96"/>
        <v>0</v>
      </c>
      <c r="AA229" s="78">
        <f t="shared" si="91"/>
        <v>0</v>
      </c>
      <c r="AB229" s="78">
        <f t="shared" si="92"/>
        <v>0</v>
      </c>
      <c r="AC229" s="78">
        <f t="shared" si="84"/>
        <v>0</v>
      </c>
      <c r="AD229" s="78">
        <f t="shared" si="93"/>
        <v>0</v>
      </c>
      <c r="AE229" s="78">
        <f t="shared" si="85"/>
        <v>0</v>
      </c>
      <c r="AF229" s="78">
        <f t="shared" si="94"/>
        <v>0</v>
      </c>
      <c r="AG229" s="78">
        <f t="shared" si="86"/>
        <v>0</v>
      </c>
      <c r="AH229" s="71">
        <f t="shared" si="95"/>
        <v>0</v>
      </c>
      <c r="AI229" s="71">
        <f t="shared" si="87"/>
        <v>0</v>
      </c>
      <c r="AJ229" s="71"/>
      <c r="AK229" s="71"/>
      <c r="AL229" s="71"/>
      <c r="AM229" s="71"/>
      <c r="AN229" s="71"/>
      <c r="AO229" s="71"/>
    </row>
    <row r="230" spans="2:41" ht="12.75">
      <c r="B230" s="71"/>
      <c r="C230" s="71"/>
      <c r="D230" s="71"/>
      <c r="E230" s="71"/>
      <c r="F230" s="71"/>
      <c r="G230" s="71"/>
      <c r="H230" s="71"/>
      <c r="I230" s="71">
        <f t="shared" si="88"/>
        <v>0.8810000000000004</v>
      </c>
      <c r="J230" s="71"/>
      <c r="K230" s="71"/>
      <c r="L230" s="71"/>
      <c r="M230" s="71"/>
      <c r="N230" s="71"/>
      <c r="O230" s="71"/>
      <c r="P230" s="71"/>
      <c r="Q230" s="71"/>
      <c r="R230" s="78"/>
      <c r="S230" s="78"/>
      <c r="T230" s="78"/>
      <c r="U230" s="78">
        <f t="shared" si="89"/>
        <v>0</v>
      </c>
      <c r="V230" s="78">
        <f t="shared" si="83"/>
        <v>0</v>
      </c>
      <c r="W230" s="78"/>
      <c r="X230" s="78">
        <f t="shared" si="90"/>
        <v>0</v>
      </c>
      <c r="Y230" s="71">
        <f aca="true" t="shared" si="97" ref="Y230:Y293">IF(AND($O$8&gt;0,Y229&gt;-((0.3^2*(1-$O$8^2))^(1/2))),Y229-0.02,IF(AND($O$8&lt;0,Y229&gt;-((0.3^2*(1-$O$8^2))^(1/2))),Y229-0.02,Y229))</f>
        <v>0</v>
      </c>
      <c r="Z230" s="71">
        <f t="shared" si="96"/>
        <v>0</v>
      </c>
      <c r="AA230" s="78">
        <f t="shared" si="91"/>
        <v>0</v>
      </c>
      <c r="AB230" s="78">
        <f t="shared" si="92"/>
        <v>0</v>
      </c>
      <c r="AC230" s="78">
        <f t="shared" si="84"/>
        <v>0</v>
      </c>
      <c r="AD230" s="78">
        <f t="shared" si="93"/>
        <v>0</v>
      </c>
      <c r="AE230" s="78">
        <f t="shared" si="85"/>
        <v>0</v>
      </c>
      <c r="AF230" s="78">
        <f t="shared" si="94"/>
        <v>0</v>
      </c>
      <c r="AG230" s="78">
        <f t="shared" si="86"/>
        <v>0</v>
      </c>
      <c r="AH230" s="71">
        <f t="shared" si="95"/>
        <v>0</v>
      </c>
      <c r="AI230" s="71">
        <f t="shared" si="87"/>
        <v>0</v>
      </c>
      <c r="AJ230" s="71"/>
      <c r="AK230" s="71"/>
      <c r="AL230" s="71"/>
      <c r="AM230" s="71"/>
      <c r="AN230" s="71"/>
      <c r="AO230" s="71"/>
    </row>
    <row r="231" spans="2:41" ht="12.75">
      <c r="B231" s="71"/>
      <c r="C231" s="71"/>
      <c r="D231" s="71"/>
      <c r="E231" s="71"/>
      <c r="F231" s="71"/>
      <c r="G231" s="71"/>
      <c r="H231" s="71"/>
      <c r="I231" s="71">
        <f t="shared" si="88"/>
        <v>0.8910000000000005</v>
      </c>
      <c r="J231" s="71"/>
      <c r="K231" s="71"/>
      <c r="L231" s="71"/>
      <c r="M231" s="71"/>
      <c r="N231" s="71"/>
      <c r="O231" s="71"/>
      <c r="P231" s="71"/>
      <c r="Q231" s="71"/>
      <c r="R231" s="78"/>
      <c r="S231" s="78"/>
      <c r="T231" s="78"/>
      <c r="U231" s="78">
        <f t="shared" si="89"/>
        <v>0</v>
      </c>
      <c r="V231" s="78">
        <f t="shared" si="83"/>
        <v>0</v>
      </c>
      <c r="W231" s="78"/>
      <c r="X231" s="78">
        <f t="shared" si="90"/>
        <v>0</v>
      </c>
      <c r="Y231" s="71">
        <f t="shared" si="97"/>
        <v>0</v>
      </c>
      <c r="Z231" s="71">
        <f t="shared" si="96"/>
        <v>0</v>
      </c>
      <c r="AA231" s="78">
        <f t="shared" si="91"/>
        <v>0</v>
      </c>
      <c r="AB231" s="78">
        <f t="shared" si="92"/>
        <v>0</v>
      </c>
      <c r="AC231" s="78">
        <f t="shared" si="84"/>
        <v>0</v>
      </c>
      <c r="AD231" s="78">
        <f t="shared" si="93"/>
        <v>0</v>
      </c>
      <c r="AE231" s="78">
        <f t="shared" si="85"/>
        <v>0</v>
      </c>
      <c r="AF231" s="78">
        <f t="shared" si="94"/>
        <v>0</v>
      </c>
      <c r="AG231" s="78">
        <f t="shared" si="86"/>
        <v>0</v>
      </c>
      <c r="AH231" s="71">
        <f t="shared" si="95"/>
        <v>0</v>
      </c>
      <c r="AI231" s="71">
        <f t="shared" si="87"/>
        <v>0</v>
      </c>
      <c r="AJ231" s="71"/>
      <c r="AK231" s="71"/>
      <c r="AL231" s="71"/>
      <c r="AM231" s="71"/>
      <c r="AN231" s="71"/>
      <c r="AO231" s="71"/>
    </row>
    <row r="232" spans="2:41" ht="12.75">
      <c r="B232" s="71"/>
      <c r="C232" s="71"/>
      <c r="D232" s="71"/>
      <c r="E232" s="71"/>
      <c r="F232" s="71"/>
      <c r="G232" s="71"/>
      <c r="H232" s="71"/>
      <c r="I232" s="71">
        <f t="shared" si="88"/>
        <v>0.9010000000000005</v>
      </c>
      <c r="J232" s="71"/>
      <c r="K232" s="71"/>
      <c r="L232" s="71"/>
      <c r="M232" s="71"/>
      <c r="N232" s="71"/>
      <c r="O232" s="71"/>
      <c r="P232" s="71"/>
      <c r="Q232" s="71"/>
      <c r="R232" s="78"/>
      <c r="S232" s="78"/>
      <c r="T232" s="78"/>
      <c r="U232" s="78">
        <f t="shared" si="89"/>
        <v>0</v>
      </c>
      <c r="V232" s="78">
        <f t="shared" si="83"/>
        <v>0</v>
      </c>
      <c r="W232" s="78"/>
      <c r="X232" s="78">
        <f t="shared" si="90"/>
        <v>0</v>
      </c>
      <c r="Y232" s="71">
        <f t="shared" si="97"/>
        <v>0</v>
      </c>
      <c r="Z232" s="71">
        <f t="shared" si="96"/>
        <v>0</v>
      </c>
      <c r="AA232" s="78">
        <f t="shared" si="91"/>
        <v>0</v>
      </c>
      <c r="AB232" s="78">
        <f t="shared" si="92"/>
        <v>0</v>
      </c>
      <c r="AC232" s="78">
        <f t="shared" si="84"/>
        <v>0</v>
      </c>
      <c r="AD232" s="78">
        <f t="shared" si="93"/>
        <v>0</v>
      </c>
      <c r="AE232" s="78">
        <f t="shared" si="85"/>
        <v>0</v>
      </c>
      <c r="AF232" s="78">
        <f t="shared" si="94"/>
        <v>0</v>
      </c>
      <c r="AG232" s="78">
        <f t="shared" si="86"/>
        <v>0</v>
      </c>
      <c r="AH232" s="71">
        <f t="shared" si="95"/>
        <v>0</v>
      </c>
      <c r="AI232" s="71">
        <f t="shared" si="87"/>
        <v>0</v>
      </c>
      <c r="AJ232" s="71"/>
      <c r="AK232" s="71"/>
      <c r="AL232" s="71"/>
      <c r="AM232" s="71"/>
      <c r="AN232" s="71"/>
      <c r="AO232" s="71"/>
    </row>
    <row r="233" spans="2:41" ht="12.75">
      <c r="B233" s="71"/>
      <c r="C233" s="71"/>
      <c r="D233" s="71"/>
      <c r="E233" s="71"/>
      <c r="F233" s="71"/>
      <c r="G233" s="71"/>
      <c r="H233" s="71"/>
      <c r="I233" s="71">
        <f t="shared" si="88"/>
        <v>0.9110000000000005</v>
      </c>
      <c r="J233" s="71"/>
      <c r="K233" s="71"/>
      <c r="L233" s="71"/>
      <c r="M233" s="71"/>
      <c r="N233" s="71"/>
      <c r="O233" s="71"/>
      <c r="P233" s="71"/>
      <c r="Q233" s="71"/>
      <c r="R233" s="78"/>
      <c r="S233" s="78"/>
      <c r="T233" s="78"/>
      <c r="U233" s="78">
        <f t="shared" si="89"/>
        <v>0</v>
      </c>
      <c r="V233" s="78">
        <f t="shared" si="83"/>
        <v>0</v>
      </c>
      <c r="W233" s="78"/>
      <c r="X233" s="78">
        <f t="shared" si="90"/>
        <v>0</v>
      </c>
      <c r="Y233" s="71">
        <f t="shared" si="97"/>
        <v>0</v>
      </c>
      <c r="Z233" s="71">
        <f t="shared" si="96"/>
        <v>0</v>
      </c>
      <c r="AA233" s="78">
        <f t="shared" si="91"/>
        <v>0</v>
      </c>
      <c r="AB233" s="78">
        <f t="shared" si="92"/>
        <v>0</v>
      </c>
      <c r="AC233" s="78">
        <f t="shared" si="84"/>
        <v>0</v>
      </c>
      <c r="AD233" s="78">
        <f t="shared" si="93"/>
        <v>0</v>
      </c>
      <c r="AE233" s="78">
        <f t="shared" si="85"/>
        <v>0</v>
      </c>
      <c r="AF233" s="78">
        <f t="shared" si="94"/>
        <v>0</v>
      </c>
      <c r="AG233" s="78">
        <f t="shared" si="86"/>
        <v>0</v>
      </c>
      <c r="AH233" s="71">
        <f t="shared" si="95"/>
        <v>0</v>
      </c>
      <c r="AI233" s="71">
        <f t="shared" si="87"/>
        <v>0</v>
      </c>
      <c r="AJ233" s="71"/>
      <c r="AK233" s="71"/>
      <c r="AL233" s="71"/>
      <c r="AM233" s="71"/>
      <c r="AN233" s="71"/>
      <c r="AO233" s="71"/>
    </row>
    <row r="234" spans="2:41" ht="12.75">
      <c r="B234" s="71"/>
      <c r="C234" s="71"/>
      <c r="D234" s="71"/>
      <c r="E234" s="71"/>
      <c r="F234" s="71"/>
      <c r="G234" s="71"/>
      <c r="H234" s="71"/>
      <c r="I234" s="71">
        <f t="shared" si="88"/>
        <v>0.9210000000000005</v>
      </c>
      <c r="J234" s="71"/>
      <c r="K234" s="71"/>
      <c r="L234" s="71"/>
      <c r="M234" s="71"/>
      <c r="N234" s="71"/>
      <c r="O234" s="71"/>
      <c r="P234" s="71"/>
      <c r="Q234" s="71"/>
      <c r="R234" s="78"/>
      <c r="S234" s="78"/>
      <c r="T234" s="78"/>
      <c r="U234" s="78">
        <f t="shared" si="89"/>
        <v>0</v>
      </c>
      <c r="V234" s="78">
        <f t="shared" si="83"/>
        <v>0</v>
      </c>
      <c r="W234" s="78"/>
      <c r="X234" s="78">
        <f t="shared" si="90"/>
        <v>0</v>
      </c>
      <c r="Y234" s="71">
        <f t="shared" si="97"/>
        <v>0</v>
      </c>
      <c r="Z234" s="71">
        <f t="shared" si="96"/>
        <v>0</v>
      </c>
      <c r="AA234" s="78">
        <f t="shared" si="91"/>
        <v>0</v>
      </c>
      <c r="AB234" s="78">
        <f t="shared" si="92"/>
        <v>0</v>
      </c>
      <c r="AC234" s="78">
        <f t="shared" si="84"/>
        <v>0</v>
      </c>
      <c r="AD234" s="78">
        <f t="shared" si="93"/>
        <v>0</v>
      </c>
      <c r="AE234" s="78">
        <f t="shared" si="85"/>
        <v>0</v>
      </c>
      <c r="AF234" s="78">
        <f t="shared" si="94"/>
        <v>0</v>
      </c>
      <c r="AG234" s="78">
        <f t="shared" si="86"/>
        <v>0</v>
      </c>
      <c r="AH234" s="71">
        <f t="shared" si="95"/>
        <v>0</v>
      </c>
      <c r="AI234" s="71">
        <f t="shared" si="87"/>
        <v>0</v>
      </c>
      <c r="AJ234" s="71"/>
      <c r="AK234" s="71"/>
      <c r="AL234" s="71"/>
      <c r="AM234" s="71"/>
      <c r="AN234" s="71"/>
      <c r="AO234" s="71"/>
    </row>
    <row r="235" spans="2:41" ht="12.75">
      <c r="B235" s="71"/>
      <c r="C235" s="71"/>
      <c r="D235" s="71"/>
      <c r="E235" s="71"/>
      <c r="F235" s="71"/>
      <c r="G235" s="71"/>
      <c r="H235" s="71"/>
      <c r="I235" s="71">
        <f t="shared" si="88"/>
        <v>0.9310000000000005</v>
      </c>
      <c r="J235" s="71"/>
      <c r="K235" s="71"/>
      <c r="L235" s="71"/>
      <c r="M235" s="71"/>
      <c r="N235" s="71"/>
      <c r="O235" s="71"/>
      <c r="P235" s="71"/>
      <c r="Q235" s="71"/>
      <c r="R235" s="78"/>
      <c r="S235" s="78"/>
      <c r="T235" s="78"/>
      <c r="U235" s="78">
        <f t="shared" si="89"/>
        <v>0</v>
      </c>
      <c r="V235" s="78">
        <f t="shared" si="83"/>
        <v>0</v>
      </c>
      <c r="W235" s="78"/>
      <c r="X235" s="78">
        <f t="shared" si="90"/>
        <v>0</v>
      </c>
      <c r="Y235" s="71">
        <f t="shared" si="97"/>
        <v>0</v>
      </c>
      <c r="Z235" s="71">
        <f t="shared" si="96"/>
        <v>0</v>
      </c>
      <c r="AA235" s="78">
        <f t="shared" si="91"/>
        <v>0</v>
      </c>
      <c r="AB235" s="78">
        <f t="shared" si="92"/>
        <v>0</v>
      </c>
      <c r="AC235" s="78">
        <f t="shared" si="84"/>
        <v>0</v>
      </c>
      <c r="AD235" s="78">
        <f t="shared" si="93"/>
        <v>0</v>
      </c>
      <c r="AE235" s="78">
        <f t="shared" si="85"/>
        <v>0</v>
      </c>
      <c r="AF235" s="78">
        <f t="shared" si="94"/>
        <v>0</v>
      </c>
      <c r="AG235" s="78">
        <f t="shared" si="86"/>
        <v>0</v>
      </c>
      <c r="AH235" s="71">
        <f t="shared" si="95"/>
        <v>0</v>
      </c>
      <c r="AI235" s="71">
        <f t="shared" si="87"/>
        <v>0</v>
      </c>
      <c r="AJ235" s="71"/>
      <c r="AK235" s="71"/>
      <c r="AL235" s="71"/>
      <c r="AM235" s="71"/>
      <c r="AN235" s="71"/>
      <c r="AO235" s="71"/>
    </row>
    <row r="236" spans="2:41" ht="12.75">
      <c r="B236" s="71"/>
      <c r="C236" s="71"/>
      <c r="D236" s="71"/>
      <c r="E236" s="71"/>
      <c r="F236" s="71"/>
      <c r="G236" s="71"/>
      <c r="H236" s="71"/>
      <c r="I236" s="71">
        <f t="shared" si="88"/>
        <v>0.9410000000000005</v>
      </c>
      <c r="J236" s="71"/>
      <c r="K236" s="71"/>
      <c r="L236" s="71"/>
      <c r="M236" s="71"/>
      <c r="N236" s="71"/>
      <c r="O236" s="71"/>
      <c r="P236" s="71"/>
      <c r="Q236" s="71"/>
      <c r="R236" s="78"/>
      <c r="S236" s="78"/>
      <c r="T236" s="78"/>
      <c r="U236" s="78">
        <f t="shared" si="89"/>
        <v>0</v>
      </c>
      <c r="V236" s="78">
        <f t="shared" si="83"/>
        <v>0</v>
      </c>
      <c r="W236" s="78"/>
      <c r="X236" s="78">
        <f t="shared" si="90"/>
        <v>0</v>
      </c>
      <c r="Y236" s="71">
        <f t="shared" si="97"/>
        <v>0</v>
      </c>
      <c r="Z236" s="71">
        <f t="shared" si="96"/>
        <v>0</v>
      </c>
      <c r="AA236" s="78">
        <f t="shared" si="91"/>
        <v>0</v>
      </c>
      <c r="AB236" s="78">
        <f t="shared" si="92"/>
        <v>0</v>
      </c>
      <c r="AC236" s="78">
        <f t="shared" si="84"/>
        <v>0</v>
      </c>
      <c r="AD236" s="78">
        <f t="shared" si="93"/>
        <v>0</v>
      </c>
      <c r="AE236" s="78">
        <f t="shared" si="85"/>
        <v>0</v>
      </c>
      <c r="AF236" s="78">
        <f t="shared" si="94"/>
        <v>0</v>
      </c>
      <c r="AG236" s="78">
        <f t="shared" si="86"/>
        <v>0</v>
      </c>
      <c r="AH236" s="71">
        <f t="shared" si="95"/>
        <v>0</v>
      </c>
      <c r="AI236" s="71">
        <f t="shared" si="87"/>
        <v>0</v>
      </c>
      <c r="AJ236" s="71"/>
      <c r="AK236" s="71"/>
      <c r="AL236" s="71"/>
      <c r="AM236" s="71"/>
      <c r="AN236" s="71"/>
      <c r="AO236" s="71"/>
    </row>
    <row r="237" spans="2:41" ht="12.75">
      <c r="B237" s="71"/>
      <c r="C237" s="71"/>
      <c r="D237" s="71"/>
      <c r="E237" s="71"/>
      <c r="F237" s="71"/>
      <c r="G237" s="71"/>
      <c r="H237" s="71"/>
      <c r="I237" s="71">
        <f t="shared" si="88"/>
        <v>0.9510000000000005</v>
      </c>
      <c r="J237" s="71"/>
      <c r="K237" s="71"/>
      <c r="L237" s="71"/>
      <c r="M237" s="71"/>
      <c r="N237" s="71"/>
      <c r="O237" s="71"/>
      <c r="P237" s="71"/>
      <c r="Q237" s="71"/>
      <c r="R237" s="78"/>
      <c r="S237" s="78"/>
      <c r="T237" s="78"/>
      <c r="U237" s="78">
        <f t="shared" si="89"/>
        <v>0</v>
      </c>
      <c r="V237" s="78">
        <f t="shared" si="83"/>
        <v>0</v>
      </c>
      <c r="W237" s="78"/>
      <c r="X237" s="78">
        <f t="shared" si="90"/>
        <v>0</v>
      </c>
      <c r="Y237" s="71">
        <f t="shared" si="97"/>
        <v>0</v>
      </c>
      <c r="Z237" s="71">
        <f t="shared" si="96"/>
        <v>0</v>
      </c>
      <c r="AA237" s="78">
        <f t="shared" si="91"/>
        <v>0</v>
      </c>
      <c r="AB237" s="78">
        <f t="shared" si="92"/>
        <v>0</v>
      </c>
      <c r="AC237" s="78">
        <f t="shared" si="84"/>
        <v>0</v>
      </c>
      <c r="AD237" s="78">
        <f t="shared" si="93"/>
        <v>0</v>
      </c>
      <c r="AE237" s="78">
        <f t="shared" si="85"/>
        <v>0</v>
      </c>
      <c r="AF237" s="78">
        <f t="shared" si="94"/>
        <v>0</v>
      </c>
      <c r="AG237" s="78">
        <f t="shared" si="86"/>
        <v>0</v>
      </c>
      <c r="AH237" s="71">
        <f t="shared" si="95"/>
        <v>0</v>
      </c>
      <c r="AI237" s="71">
        <f t="shared" si="87"/>
        <v>0</v>
      </c>
      <c r="AJ237" s="71"/>
      <c r="AK237" s="71"/>
      <c r="AL237" s="71"/>
      <c r="AM237" s="71"/>
      <c r="AN237" s="71"/>
      <c r="AO237" s="71"/>
    </row>
    <row r="238" spans="2:41" ht="12.75">
      <c r="B238" s="71"/>
      <c r="C238" s="71"/>
      <c r="D238" s="71"/>
      <c r="E238" s="71"/>
      <c r="F238" s="71"/>
      <c r="G238" s="71"/>
      <c r="H238" s="71"/>
      <c r="I238" s="71">
        <f t="shared" si="88"/>
        <v>0.9610000000000005</v>
      </c>
      <c r="J238" s="71"/>
      <c r="K238" s="71"/>
      <c r="L238" s="71"/>
      <c r="M238" s="71"/>
      <c r="N238" s="71"/>
      <c r="O238" s="71"/>
      <c r="P238" s="71"/>
      <c r="Q238" s="71"/>
      <c r="R238" s="78"/>
      <c r="S238" s="78"/>
      <c r="T238" s="78"/>
      <c r="U238" s="78">
        <f t="shared" si="89"/>
        <v>0</v>
      </c>
      <c r="V238" s="78">
        <f t="shared" si="83"/>
        <v>0</v>
      </c>
      <c r="W238" s="78"/>
      <c r="X238" s="78">
        <f t="shared" si="90"/>
        <v>0</v>
      </c>
      <c r="Y238" s="71">
        <f t="shared" si="97"/>
        <v>0</v>
      </c>
      <c r="Z238" s="71">
        <f t="shared" si="96"/>
        <v>0</v>
      </c>
      <c r="AA238" s="78">
        <f t="shared" si="91"/>
        <v>0</v>
      </c>
      <c r="AB238" s="78">
        <f t="shared" si="92"/>
        <v>0</v>
      </c>
      <c r="AC238" s="78">
        <f t="shared" si="84"/>
        <v>0</v>
      </c>
      <c r="AD238" s="78">
        <f t="shared" si="93"/>
        <v>0</v>
      </c>
      <c r="AE238" s="78">
        <f t="shared" si="85"/>
        <v>0</v>
      </c>
      <c r="AF238" s="78">
        <f t="shared" si="94"/>
        <v>0</v>
      </c>
      <c r="AG238" s="78">
        <f t="shared" si="86"/>
        <v>0</v>
      </c>
      <c r="AH238" s="71">
        <f t="shared" si="95"/>
        <v>0</v>
      </c>
      <c r="AI238" s="71">
        <f t="shared" si="87"/>
        <v>0</v>
      </c>
      <c r="AJ238" s="71"/>
      <c r="AK238" s="71"/>
      <c r="AL238" s="71"/>
      <c r="AM238" s="71"/>
      <c r="AN238" s="71"/>
      <c r="AO238" s="71"/>
    </row>
    <row r="239" spans="2:41" ht="12.75">
      <c r="B239" s="71"/>
      <c r="C239" s="71"/>
      <c r="D239" s="71"/>
      <c r="E239" s="71"/>
      <c r="F239" s="71"/>
      <c r="G239" s="71"/>
      <c r="H239" s="71"/>
      <c r="I239" s="71">
        <f t="shared" si="88"/>
        <v>0.9710000000000005</v>
      </c>
      <c r="J239" s="71"/>
      <c r="K239" s="71"/>
      <c r="L239" s="71"/>
      <c r="M239" s="71"/>
      <c r="N239" s="71"/>
      <c r="O239" s="71"/>
      <c r="P239" s="71"/>
      <c r="Q239" s="71"/>
      <c r="R239" s="78"/>
      <c r="S239" s="78"/>
      <c r="T239" s="78"/>
      <c r="U239" s="78">
        <f t="shared" si="89"/>
        <v>0</v>
      </c>
      <c r="V239" s="78">
        <f t="shared" si="83"/>
        <v>0</v>
      </c>
      <c r="W239" s="78"/>
      <c r="X239" s="78">
        <f t="shared" si="90"/>
        <v>0</v>
      </c>
      <c r="Y239" s="71">
        <f t="shared" si="97"/>
        <v>0</v>
      </c>
      <c r="Z239" s="71">
        <f t="shared" si="96"/>
        <v>0</v>
      </c>
      <c r="AA239" s="78">
        <f t="shared" si="91"/>
        <v>0</v>
      </c>
      <c r="AB239" s="78">
        <f t="shared" si="92"/>
        <v>0</v>
      </c>
      <c r="AC239" s="78">
        <f t="shared" si="84"/>
        <v>0</v>
      </c>
      <c r="AD239" s="78">
        <f t="shared" si="93"/>
        <v>0</v>
      </c>
      <c r="AE239" s="78">
        <f t="shared" si="85"/>
        <v>0</v>
      </c>
      <c r="AF239" s="78">
        <f t="shared" si="94"/>
        <v>0</v>
      </c>
      <c r="AG239" s="78">
        <f t="shared" si="86"/>
        <v>0</v>
      </c>
      <c r="AH239" s="71">
        <f t="shared" si="95"/>
        <v>0</v>
      </c>
      <c r="AI239" s="71">
        <f t="shared" si="87"/>
        <v>0</v>
      </c>
      <c r="AJ239" s="71"/>
      <c r="AK239" s="71"/>
      <c r="AL239" s="71"/>
      <c r="AM239" s="71"/>
      <c r="AN239" s="71"/>
      <c r="AO239" s="71"/>
    </row>
    <row r="240" spans="2:41" ht="12.75">
      <c r="B240" s="71"/>
      <c r="C240" s="71"/>
      <c r="D240" s="71"/>
      <c r="E240" s="71"/>
      <c r="F240" s="71"/>
      <c r="G240" s="71"/>
      <c r="H240" s="71"/>
      <c r="I240" s="71">
        <f t="shared" si="88"/>
        <v>0.9810000000000005</v>
      </c>
      <c r="J240" s="71"/>
      <c r="K240" s="71"/>
      <c r="L240" s="71"/>
      <c r="M240" s="71"/>
      <c r="N240" s="71"/>
      <c r="O240" s="71"/>
      <c r="P240" s="71"/>
      <c r="Q240" s="71"/>
      <c r="R240" s="78"/>
      <c r="S240" s="78"/>
      <c r="T240" s="78"/>
      <c r="U240" s="78">
        <f t="shared" si="89"/>
        <v>0</v>
      </c>
      <c r="V240" s="78">
        <f t="shared" si="83"/>
        <v>0</v>
      </c>
      <c r="W240" s="78"/>
      <c r="X240" s="78">
        <f t="shared" si="90"/>
        <v>0</v>
      </c>
      <c r="Y240" s="71">
        <f t="shared" si="97"/>
        <v>0</v>
      </c>
      <c r="Z240" s="71">
        <f t="shared" si="96"/>
        <v>0</v>
      </c>
      <c r="AA240" s="78">
        <f t="shared" si="91"/>
        <v>0</v>
      </c>
      <c r="AB240" s="78">
        <f t="shared" si="92"/>
        <v>0</v>
      </c>
      <c r="AC240" s="78">
        <f t="shared" si="84"/>
        <v>0</v>
      </c>
      <c r="AD240" s="78">
        <f t="shared" si="93"/>
        <v>0</v>
      </c>
      <c r="AE240" s="78">
        <f t="shared" si="85"/>
        <v>0</v>
      </c>
      <c r="AF240" s="78">
        <f t="shared" si="94"/>
        <v>0</v>
      </c>
      <c r="AG240" s="78">
        <f t="shared" si="86"/>
        <v>0</v>
      </c>
      <c r="AH240" s="71">
        <f t="shared" si="95"/>
        <v>0</v>
      </c>
      <c r="AI240" s="71">
        <f t="shared" si="87"/>
        <v>0</v>
      </c>
      <c r="AJ240" s="71"/>
      <c r="AK240" s="71"/>
      <c r="AL240" s="71"/>
      <c r="AM240" s="71"/>
      <c r="AN240" s="71"/>
      <c r="AO240" s="71"/>
    </row>
    <row r="241" spans="2:41" ht="12.75">
      <c r="B241" s="71"/>
      <c r="C241" s="71"/>
      <c r="D241" s="71"/>
      <c r="E241" s="71"/>
      <c r="F241" s="71"/>
      <c r="G241" s="71"/>
      <c r="H241" s="71"/>
      <c r="I241" s="71">
        <f t="shared" si="88"/>
        <v>0.9910000000000005</v>
      </c>
      <c r="J241" s="71"/>
      <c r="K241" s="71"/>
      <c r="L241" s="71"/>
      <c r="M241" s="71"/>
      <c r="N241" s="71"/>
      <c r="O241" s="71"/>
      <c r="P241" s="71"/>
      <c r="Q241" s="71"/>
      <c r="R241" s="78"/>
      <c r="S241" s="78"/>
      <c r="T241" s="78"/>
      <c r="U241" s="78">
        <f t="shared" si="89"/>
        <v>0</v>
      </c>
      <c r="V241" s="78">
        <f>IF(AND(U241&gt;=-0.22,U241&lt;0.45,$D$116=2,U241&lt;&gt;0),(0.45^2-U241^2)^(1/2),0)</f>
        <v>0</v>
      </c>
      <c r="W241" s="78"/>
      <c r="X241" s="78">
        <f t="shared" si="90"/>
        <v>0</v>
      </c>
      <c r="Y241" s="71">
        <f t="shared" si="97"/>
        <v>0</v>
      </c>
      <c r="Z241" s="71">
        <f t="shared" si="96"/>
        <v>0</v>
      </c>
      <c r="AA241" s="78">
        <f t="shared" si="91"/>
        <v>0</v>
      </c>
      <c r="AB241" s="78">
        <f t="shared" si="92"/>
        <v>0</v>
      </c>
      <c r="AC241" s="78">
        <f aca="true" t="shared" si="98" ref="AC241:AC266">IF(AB241&lt;&gt;0,(0.45^2-AB241^2)^(1/2),0)</f>
        <v>0</v>
      </c>
      <c r="AD241" s="78">
        <f t="shared" si="93"/>
        <v>0</v>
      </c>
      <c r="AE241" s="78">
        <f aca="true" t="shared" si="99" ref="AE241:AE266">IF(AD241&lt;&gt;0,(0.45^2-AD241^2)^(1/2),0)</f>
        <v>0</v>
      </c>
      <c r="AF241" s="78">
        <f t="shared" si="94"/>
        <v>0</v>
      </c>
      <c r="AG241" s="78">
        <f aca="true" t="shared" si="100" ref="AG241:AG266">IF(AF241&lt;&gt;0,(0.45^2-AF241^2)^(1/2),0)</f>
        <v>0</v>
      </c>
      <c r="AH241" s="71">
        <f t="shared" si="95"/>
        <v>0</v>
      </c>
      <c r="AI241" s="71">
        <f aca="true" t="shared" si="101" ref="AI241:AI266">IF(AH241&lt;&gt;0,(0.45^2-AH241^2)^(1/2),0)</f>
        <v>0</v>
      </c>
      <c r="AJ241" s="71"/>
      <c r="AK241" s="71"/>
      <c r="AL241" s="71"/>
      <c r="AM241" s="71"/>
      <c r="AN241" s="71"/>
      <c r="AO241" s="71"/>
    </row>
    <row r="242" spans="2:41" ht="12.75">
      <c r="B242" s="71"/>
      <c r="C242" s="71"/>
      <c r="D242" s="71"/>
      <c r="E242" s="71"/>
      <c r="F242" s="71"/>
      <c r="G242" s="71"/>
      <c r="H242" s="71"/>
      <c r="I242" s="71">
        <f aca="true" t="shared" si="102" ref="I242:I273">I241+0.01</f>
        <v>1.0010000000000006</v>
      </c>
      <c r="J242" s="71"/>
      <c r="K242" s="71"/>
      <c r="L242" s="71"/>
      <c r="M242" s="71"/>
      <c r="N242" s="71"/>
      <c r="O242" s="71"/>
      <c r="P242" s="71"/>
      <c r="Q242" s="71"/>
      <c r="R242" s="78"/>
      <c r="S242" s="78"/>
      <c r="T242" s="78"/>
      <c r="U242" s="78">
        <f t="shared" si="89"/>
        <v>0</v>
      </c>
      <c r="V242" s="78">
        <f>IF(AND(U242&gt;=-0.22,U242&lt;0.45,$D$116=2,U242&lt;&gt;0),(0.45^2-U242^2)^(1/2),0)</f>
        <v>0</v>
      </c>
      <c r="W242" s="78"/>
      <c r="X242" s="78">
        <f aca="true" t="shared" si="103" ref="X242:X261">IF(AND($E$43=180,$D$116=2),X241-0.01,0)</f>
        <v>0</v>
      </c>
      <c r="Y242" s="71">
        <f t="shared" si="97"/>
        <v>0</v>
      </c>
      <c r="Z242" s="71">
        <f t="shared" si="96"/>
        <v>0</v>
      </c>
      <c r="AA242" s="78">
        <f aca="true" t="shared" si="104" ref="AA242:AA266">IF(Z242&lt;&gt;0,(0.45^2-Z242^2)^(1/2),0)</f>
        <v>0</v>
      </c>
      <c r="AB242" s="78">
        <f aca="true" t="shared" si="105" ref="AB242:AB267">IF(AND($E$43=270,$D$116=3),AB241-0.01,0)</f>
        <v>0</v>
      </c>
      <c r="AC242" s="78">
        <f t="shared" si="98"/>
        <v>0</v>
      </c>
      <c r="AD242" s="78">
        <f aca="true" t="shared" si="106" ref="AD242:AD267">IF(AND($E$43=270,$D$116=4),AD241-0.01,0)</f>
        <v>0</v>
      </c>
      <c r="AE242" s="78">
        <f t="shared" si="99"/>
        <v>0</v>
      </c>
      <c r="AF242" s="78">
        <f aca="true" t="shared" si="107" ref="AF242:AF267">IF(AND($E$43=360,$D$116=4),AF241-0.01,0)</f>
        <v>0</v>
      </c>
      <c r="AG242" s="78">
        <f t="shared" si="100"/>
        <v>0</v>
      </c>
      <c r="AH242" s="71">
        <f aca="true" t="shared" si="108" ref="AH242:AH267">IF(AND($E$43=360,$D$116=1),AH241-0.01,0)</f>
        <v>0</v>
      </c>
      <c r="AI242" s="71">
        <f t="shared" si="101"/>
        <v>0</v>
      </c>
      <c r="AJ242" s="71"/>
      <c r="AK242" s="71"/>
      <c r="AL242" s="71"/>
      <c r="AM242" s="71"/>
      <c r="AN242" s="71"/>
      <c r="AO242" s="71"/>
    </row>
    <row r="243" spans="2:41" ht="12.75">
      <c r="B243" s="71"/>
      <c r="C243" s="71"/>
      <c r="D243" s="71"/>
      <c r="E243" s="71"/>
      <c r="F243" s="71"/>
      <c r="G243" s="71"/>
      <c r="H243" s="71"/>
      <c r="I243" s="71">
        <f t="shared" si="102"/>
        <v>1.0110000000000006</v>
      </c>
      <c r="J243" s="71"/>
      <c r="K243" s="71"/>
      <c r="L243" s="71"/>
      <c r="M243" s="71"/>
      <c r="N243" s="71"/>
      <c r="O243" s="71"/>
      <c r="P243" s="71"/>
      <c r="Q243" s="71"/>
      <c r="R243" s="78"/>
      <c r="S243" s="78"/>
      <c r="T243" s="78"/>
      <c r="U243" s="78">
        <f t="shared" si="89"/>
        <v>0</v>
      </c>
      <c r="V243" s="78">
        <f>IF(AND(U243&gt;=-0.22,U243&lt;0.45,$D$116=2,U243&lt;&gt;0),(0.45^2-U243^2)^(1/2),0)</f>
        <v>0</v>
      </c>
      <c r="W243" s="78"/>
      <c r="X243" s="78">
        <f t="shared" si="103"/>
        <v>0</v>
      </c>
      <c r="Y243" s="71">
        <f t="shared" si="97"/>
        <v>0</v>
      </c>
      <c r="Z243" s="71">
        <f t="shared" si="96"/>
        <v>0</v>
      </c>
      <c r="AA243" s="78">
        <f t="shared" si="104"/>
        <v>0</v>
      </c>
      <c r="AB243" s="78">
        <f t="shared" si="105"/>
        <v>0</v>
      </c>
      <c r="AC243" s="78">
        <f t="shared" si="98"/>
        <v>0</v>
      </c>
      <c r="AD243" s="78">
        <f t="shared" si="106"/>
        <v>0</v>
      </c>
      <c r="AE243" s="78">
        <f t="shared" si="99"/>
        <v>0</v>
      </c>
      <c r="AF243" s="78">
        <f t="shared" si="107"/>
        <v>0</v>
      </c>
      <c r="AG243" s="78">
        <f t="shared" si="100"/>
        <v>0</v>
      </c>
      <c r="AH243" s="71">
        <f t="shared" si="108"/>
        <v>0</v>
      </c>
      <c r="AI243" s="71">
        <f t="shared" si="101"/>
        <v>0</v>
      </c>
      <c r="AJ243" s="71"/>
      <c r="AK243" s="71"/>
      <c r="AL243" s="71"/>
      <c r="AM243" s="71"/>
      <c r="AN243" s="71"/>
      <c r="AO243" s="71"/>
    </row>
    <row r="244" spans="2:41" ht="12.75">
      <c r="B244" s="71"/>
      <c r="C244" s="71"/>
      <c r="D244" s="71"/>
      <c r="E244" s="71"/>
      <c r="F244" s="71"/>
      <c r="G244" s="71"/>
      <c r="H244" s="71"/>
      <c r="I244" s="71">
        <f t="shared" si="102"/>
        <v>1.0210000000000006</v>
      </c>
      <c r="J244" s="71"/>
      <c r="K244" s="71"/>
      <c r="L244" s="71"/>
      <c r="M244" s="71"/>
      <c r="N244" s="71"/>
      <c r="O244" s="71"/>
      <c r="P244" s="71"/>
      <c r="Q244" s="71"/>
      <c r="R244" s="78"/>
      <c r="S244" s="78"/>
      <c r="T244" s="78"/>
      <c r="U244" s="78">
        <f t="shared" si="89"/>
        <v>0</v>
      </c>
      <c r="V244" s="78">
        <f>IF(AND(U244&gt;=-0.22,U244&lt;0.45,$D$116=2,U244&lt;&gt;0),(0.45^2-U244^2)^(1/2),0)</f>
        <v>0</v>
      </c>
      <c r="W244" s="78"/>
      <c r="X244" s="78">
        <f t="shared" si="103"/>
        <v>0</v>
      </c>
      <c r="Y244" s="71">
        <f t="shared" si="97"/>
        <v>0</v>
      </c>
      <c r="Z244" s="71">
        <f t="shared" si="96"/>
        <v>0</v>
      </c>
      <c r="AA244" s="78">
        <f t="shared" si="104"/>
        <v>0</v>
      </c>
      <c r="AB244" s="78">
        <f t="shared" si="105"/>
        <v>0</v>
      </c>
      <c r="AC244" s="78">
        <f t="shared" si="98"/>
        <v>0</v>
      </c>
      <c r="AD244" s="78">
        <f t="shared" si="106"/>
        <v>0</v>
      </c>
      <c r="AE244" s="78">
        <f t="shared" si="99"/>
        <v>0</v>
      </c>
      <c r="AF244" s="78">
        <f t="shared" si="107"/>
        <v>0</v>
      </c>
      <c r="AG244" s="78">
        <f t="shared" si="100"/>
        <v>0</v>
      </c>
      <c r="AH244" s="71">
        <f t="shared" si="108"/>
        <v>0</v>
      </c>
      <c r="AI244" s="71">
        <f t="shared" si="101"/>
        <v>0</v>
      </c>
      <c r="AJ244" s="71"/>
      <c r="AK244" s="71"/>
      <c r="AL244" s="71"/>
      <c r="AM244" s="71"/>
      <c r="AN244" s="71"/>
      <c r="AO244" s="71"/>
    </row>
    <row r="245" spans="2:41" ht="12.75">
      <c r="B245" s="71"/>
      <c r="C245" s="71"/>
      <c r="D245" s="71"/>
      <c r="E245" s="71"/>
      <c r="F245" s="71"/>
      <c r="G245" s="71"/>
      <c r="H245" s="71"/>
      <c r="I245" s="71">
        <f t="shared" si="102"/>
        <v>1.0310000000000006</v>
      </c>
      <c r="J245" s="71"/>
      <c r="K245" s="71"/>
      <c r="L245" s="71"/>
      <c r="M245" s="71"/>
      <c r="N245" s="71"/>
      <c r="O245" s="71"/>
      <c r="P245" s="71"/>
      <c r="Q245" s="71"/>
      <c r="R245" s="78"/>
      <c r="S245" s="78"/>
      <c r="T245" s="78"/>
      <c r="U245" s="78"/>
      <c r="V245" s="78"/>
      <c r="W245" s="78"/>
      <c r="X245" s="78">
        <f t="shared" si="103"/>
        <v>0</v>
      </c>
      <c r="Y245" s="71">
        <f t="shared" si="97"/>
        <v>0</v>
      </c>
      <c r="Z245" s="71">
        <f t="shared" si="96"/>
        <v>0</v>
      </c>
      <c r="AA245" s="78">
        <f t="shared" si="104"/>
        <v>0</v>
      </c>
      <c r="AB245" s="78">
        <f t="shared" si="105"/>
        <v>0</v>
      </c>
      <c r="AC245" s="78">
        <f t="shared" si="98"/>
        <v>0</v>
      </c>
      <c r="AD245" s="78">
        <f t="shared" si="106"/>
        <v>0</v>
      </c>
      <c r="AE245" s="78">
        <f t="shared" si="99"/>
        <v>0</v>
      </c>
      <c r="AF245" s="78">
        <f t="shared" si="107"/>
        <v>0</v>
      </c>
      <c r="AG245" s="78">
        <f t="shared" si="100"/>
        <v>0</v>
      </c>
      <c r="AH245" s="71">
        <f t="shared" si="108"/>
        <v>0</v>
      </c>
      <c r="AI245" s="71">
        <f t="shared" si="101"/>
        <v>0</v>
      </c>
      <c r="AJ245" s="71"/>
      <c r="AK245" s="71"/>
      <c r="AL245" s="71"/>
      <c r="AM245" s="71"/>
      <c r="AN245" s="71"/>
      <c r="AO245" s="71"/>
    </row>
    <row r="246" spans="2:41" ht="12.75">
      <c r="B246" s="71"/>
      <c r="C246" s="71"/>
      <c r="D246" s="71"/>
      <c r="E246" s="71"/>
      <c r="F246" s="71"/>
      <c r="G246" s="71"/>
      <c r="H246" s="71"/>
      <c r="I246" s="71">
        <f t="shared" si="102"/>
        <v>1.0410000000000006</v>
      </c>
      <c r="J246" s="71"/>
      <c r="K246" s="71"/>
      <c r="L246" s="71"/>
      <c r="M246" s="71"/>
      <c r="N246" s="71"/>
      <c r="O246" s="71"/>
      <c r="P246" s="71"/>
      <c r="Q246" s="71"/>
      <c r="R246" s="78"/>
      <c r="S246" s="78"/>
      <c r="T246" s="78"/>
      <c r="U246" s="78"/>
      <c r="V246" s="78"/>
      <c r="W246" s="78"/>
      <c r="X246" s="78">
        <f t="shared" si="103"/>
        <v>0</v>
      </c>
      <c r="Y246" s="71">
        <f t="shared" si="97"/>
        <v>0</v>
      </c>
      <c r="Z246" s="71">
        <f t="shared" si="96"/>
        <v>0</v>
      </c>
      <c r="AA246" s="78">
        <f t="shared" si="104"/>
        <v>0</v>
      </c>
      <c r="AB246" s="78">
        <f t="shared" si="105"/>
        <v>0</v>
      </c>
      <c r="AC246" s="78">
        <f t="shared" si="98"/>
        <v>0</v>
      </c>
      <c r="AD246" s="78">
        <f t="shared" si="106"/>
        <v>0</v>
      </c>
      <c r="AE246" s="78">
        <f t="shared" si="99"/>
        <v>0</v>
      </c>
      <c r="AF246" s="78">
        <f t="shared" si="107"/>
        <v>0</v>
      </c>
      <c r="AG246" s="78">
        <f t="shared" si="100"/>
        <v>0</v>
      </c>
      <c r="AH246" s="71">
        <f t="shared" si="108"/>
        <v>0</v>
      </c>
      <c r="AI246" s="71">
        <f t="shared" si="101"/>
        <v>0</v>
      </c>
      <c r="AJ246" s="71"/>
      <c r="AK246" s="71"/>
      <c r="AL246" s="71"/>
      <c r="AM246" s="71"/>
      <c r="AN246" s="71"/>
      <c r="AO246" s="71"/>
    </row>
    <row r="247" spans="2:41" ht="12.75">
      <c r="B247" s="71"/>
      <c r="C247" s="71"/>
      <c r="D247" s="71"/>
      <c r="E247" s="71"/>
      <c r="F247" s="71"/>
      <c r="G247" s="71"/>
      <c r="H247" s="71"/>
      <c r="I247" s="71">
        <f t="shared" si="102"/>
        <v>1.0510000000000006</v>
      </c>
      <c r="J247" s="71"/>
      <c r="K247" s="71"/>
      <c r="L247" s="71"/>
      <c r="M247" s="71"/>
      <c r="N247" s="71"/>
      <c r="O247" s="71"/>
      <c r="P247" s="71"/>
      <c r="Q247" s="71"/>
      <c r="R247" s="78"/>
      <c r="S247" s="78"/>
      <c r="T247" s="78"/>
      <c r="U247" s="78"/>
      <c r="V247" s="78"/>
      <c r="W247" s="78"/>
      <c r="X247" s="78">
        <f t="shared" si="103"/>
        <v>0</v>
      </c>
      <c r="Y247" s="71">
        <f t="shared" si="97"/>
        <v>0</v>
      </c>
      <c r="Z247" s="71">
        <f t="shared" si="96"/>
        <v>0</v>
      </c>
      <c r="AA247" s="78">
        <f t="shared" si="104"/>
        <v>0</v>
      </c>
      <c r="AB247" s="78">
        <f t="shared" si="105"/>
        <v>0</v>
      </c>
      <c r="AC247" s="78">
        <f t="shared" si="98"/>
        <v>0</v>
      </c>
      <c r="AD247" s="78">
        <f t="shared" si="106"/>
        <v>0</v>
      </c>
      <c r="AE247" s="78">
        <f t="shared" si="99"/>
        <v>0</v>
      </c>
      <c r="AF247" s="78">
        <f t="shared" si="107"/>
        <v>0</v>
      </c>
      <c r="AG247" s="78">
        <f t="shared" si="100"/>
        <v>0</v>
      </c>
      <c r="AH247" s="71">
        <f t="shared" si="108"/>
        <v>0</v>
      </c>
      <c r="AI247" s="71">
        <f t="shared" si="101"/>
        <v>0</v>
      </c>
      <c r="AJ247" s="71"/>
      <c r="AK247" s="71"/>
      <c r="AL247" s="71"/>
      <c r="AM247" s="71"/>
      <c r="AN247" s="71"/>
      <c r="AO247" s="71"/>
    </row>
    <row r="248" spans="2:41" ht="12.75">
      <c r="B248" s="71"/>
      <c r="C248" s="71"/>
      <c r="D248" s="71"/>
      <c r="E248" s="71"/>
      <c r="F248" s="71"/>
      <c r="G248" s="71"/>
      <c r="H248" s="71"/>
      <c r="I248" s="71">
        <f t="shared" si="102"/>
        <v>1.0610000000000006</v>
      </c>
      <c r="J248" s="71"/>
      <c r="K248" s="71"/>
      <c r="L248" s="71"/>
      <c r="M248" s="71"/>
      <c r="N248" s="71"/>
      <c r="O248" s="71"/>
      <c r="P248" s="71"/>
      <c r="Q248" s="71"/>
      <c r="R248" s="78"/>
      <c r="S248" s="78"/>
      <c r="T248" s="78"/>
      <c r="U248" s="78"/>
      <c r="V248" s="78"/>
      <c r="W248" s="78"/>
      <c r="X248" s="78">
        <f t="shared" si="103"/>
        <v>0</v>
      </c>
      <c r="Y248" s="71">
        <f t="shared" si="97"/>
        <v>0</v>
      </c>
      <c r="Z248" s="71">
        <f t="shared" si="96"/>
        <v>0</v>
      </c>
      <c r="AA248" s="78">
        <f t="shared" si="104"/>
        <v>0</v>
      </c>
      <c r="AB248" s="78">
        <f t="shared" si="105"/>
        <v>0</v>
      </c>
      <c r="AC248" s="78">
        <f t="shared" si="98"/>
        <v>0</v>
      </c>
      <c r="AD248" s="78">
        <f t="shared" si="106"/>
        <v>0</v>
      </c>
      <c r="AE248" s="78">
        <f t="shared" si="99"/>
        <v>0</v>
      </c>
      <c r="AF248" s="78">
        <f t="shared" si="107"/>
        <v>0</v>
      </c>
      <c r="AG248" s="78">
        <f t="shared" si="100"/>
        <v>0</v>
      </c>
      <c r="AH248" s="71">
        <f t="shared" si="108"/>
        <v>0</v>
      </c>
      <c r="AI248" s="71">
        <f t="shared" si="101"/>
        <v>0</v>
      </c>
      <c r="AJ248" s="71"/>
      <c r="AK248" s="71"/>
      <c r="AL248" s="71"/>
      <c r="AM248" s="71"/>
      <c r="AN248" s="71"/>
      <c r="AO248" s="71"/>
    </row>
    <row r="249" spans="2:41" ht="12.75">
      <c r="B249" s="71"/>
      <c r="C249" s="71"/>
      <c r="D249" s="71"/>
      <c r="E249" s="71"/>
      <c r="F249" s="71"/>
      <c r="G249" s="71"/>
      <c r="H249" s="71"/>
      <c r="I249" s="71">
        <f t="shared" si="102"/>
        <v>1.0710000000000006</v>
      </c>
      <c r="J249" s="71"/>
      <c r="K249" s="71"/>
      <c r="L249" s="71"/>
      <c r="M249" s="71"/>
      <c r="N249" s="71"/>
      <c r="O249" s="71"/>
      <c r="P249" s="71"/>
      <c r="Q249" s="71"/>
      <c r="R249" s="78"/>
      <c r="S249" s="78"/>
      <c r="T249" s="78"/>
      <c r="U249" s="78"/>
      <c r="V249" s="78"/>
      <c r="W249" s="78"/>
      <c r="X249" s="78">
        <f t="shared" si="103"/>
        <v>0</v>
      </c>
      <c r="Y249" s="71">
        <f t="shared" si="97"/>
        <v>0</v>
      </c>
      <c r="Z249" s="71">
        <f t="shared" si="96"/>
        <v>0</v>
      </c>
      <c r="AA249" s="78">
        <f t="shared" si="104"/>
        <v>0</v>
      </c>
      <c r="AB249" s="78">
        <f t="shared" si="105"/>
        <v>0</v>
      </c>
      <c r="AC249" s="78">
        <f t="shared" si="98"/>
        <v>0</v>
      </c>
      <c r="AD249" s="78">
        <f t="shared" si="106"/>
        <v>0</v>
      </c>
      <c r="AE249" s="78">
        <f t="shared" si="99"/>
        <v>0</v>
      </c>
      <c r="AF249" s="78">
        <f t="shared" si="107"/>
        <v>0</v>
      </c>
      <c r="AG249" s="78">
        <f t="shared" si="100"/>
        <v>0</v>
      </c>
      <c r="AH249" s="71">
        <f t="shared" si="108"/>
        <v>0</v>
      </c>
      <c r="AI249" s="71">
        <f t="shared" si="101"/>
        <v>0</v>
      </c>
      <c r="AJ249" s="71"/>
      <c r="AK249" s="71"/>
      <c r="AL249" s="71"/>
      <c r="AM249" s="71"/>
      <c r="AN249" s="71"/>
      <c r="AO249" s="71"/>
    </row>
    <row r="250" spans="2:41" ht="12.75">
      <c r="B250" s="71"/>
      <c r="C250" s="71"/>
      <c r="D250" s="71"/>
      <c r="E250" s="71"/>
      <c r="F250" s="71"/>
      <c r="G250" s="71"/>
      <c r="H250" s="71"/>
      <c r="I250" s="71">
        <f t="shared" si="102"/>
        <v>1.0810000000000006</v>
      </c>
      <c r="J250" s="71"/>
      <c r="K250" s="71"/>
      <c r="L250" s="71"/>
      <c r="M250" s="71"/>
      <c r="N250" s="71"/>
      <c r="O250" s="71"/>
      <c r="P250" s="71"/>
      <c r="Q250" s="71"/>
      <c r="R250" s="78"/>
      <c r="S250" s="78"/>
      <c r="T250" s="78"/>
      <c r="U250" s="78"/>
      <c r="V250" s="78"/>
      <c r="W250" s="78"/>
      <c r="X250" s="78">
        <f t="shared" si="103"/>
        <v>0</v>
      </c>
      <c r="Y250" s="71">
        <f t="shared" si="97"/>
        <v>0</v>
      </c>
      <c r="Z250" s="71">
        <f t="shared" si="96"/>
        <v>0</v>
      </c>
      <c r="AA250" s="78">
        <f t="shared" si="104"/>
        <v>0</v>
      </c>
      <c r="AB250" s="78">
        <f t="shared" si="105"/>
        <v>0</v>
      </c>
      <c r="AC250" s="78">
        <f t="shared" si="98"/>
        <v>0</v>
      </c>
      <c r="AD250" s="78">
        <f t="shared" si="106"/>
        <v>0</v>
      </c>
      <c r="AE250" s="78">
        <f t="shared" si="99"/>
        <v>0</v>
      </c>
      <c r="AF250" s="78">
        <f t="shared" si="107"/>
        <v>0</v>
      </c>
      <c r="AG250" s="78">
        <f t="shared" si="100"/>
        <v>0</v>
      </c>
      <c r="AH250" s="71">
        <f t="shared" si="108"/>
        <v>0</v>
      </c>
      <c r="AI250" s="71">
        <f t="shared" si="101"/>
        <v>0</v>
      </c>
      <c r="AJ250" s="71"/>
      <c r="AK250" s="71"/>
      <c r="AL250" s="71"/>
      <c r="AM250" s="71"/>
      <c r="AN250" s="71"/>
      <c r="AO250" s="71"/>
    </row>
    <row r="251" spans="2:41" ht="12.75">
      <c r="B251" s="71"/>
      <c r="C251" s="71"/>
      <c r="D251" s="71"/>
      <c r="E251" s="71"/>
      <c r="F251" s="71"/>
      <c r="G251" s="71"/>
      <c r="H251" s="71"/>
      <c r="I251" s="71">
        <f t="shared" si="102"/>
        <v>1.0910000000000006</v>
      </c>
      <c r="J251" s="71"/>
      <c r="K251" s="71"/>
      <c r="L251" s="71"/>
      <c r="M251" s="71"/>
      <c r="N251" s="71"/>
      <c r="O251" s="71"/>
      <c r="P251" s="71"/>
      <c r="Q251" s="71"/>
      <c r="R251" s="78"/>
      <c r="S251" s="78"/>
      <c r="T251" s="78"/>
      <c r="U251" s="78"/>
      <c r="V251" s="78"/>
      <c r="W251" s="78"/>
      <c r="X251" s="78">
        <f t="shared" si="103"/>
        <v>0</v>
      </c>
      <c r="Y251" s="71">
        <f t="shared" si="97"/>
        <v>0</v>
      </c>
      <c r="Z251" s="71">
        <f t="shared" si="96"/>
        <v>0</v>
      </c>
      <c r="AA251" s="78">
        <f t="shared" si="104"/>
        <v>0</v>
      </c>
      <c r="AB251" s="78">
        <f t="shared" si="105"/>
        <v>0</v>
      </c>
      <c r="AC251" s="78">
        <f t="shared" si="98"/>
        <v>0</v>
      </c>
      <c r="AD251" s="78">
        <f t="shared" si="106"/>
        <v>0</v>
      </c>
      <c r="AE251" s="78">
        <f t="shared" si="99"/>
        <v>0</v>
      </c>
      <c r="AF251" s="78">
        <f t="shared" si="107"/>
        <v>0</v>
      </c>
      <c r="AG251" s="78">
        <f t="shared" si="100"/>
        <v>0</v>
      </c>
      <c r="AH251" s="71">
        <f t="shared" si="108"/>
        <v>0</v>
      </c>
      <c r="AI251" s="71">
        <f t="shared" si="101"/>
        <v>0</v>
      </c>
      <c r="AJ251" s="71"/>
      <c r="AK251" s="71"/>
      <c r="AL251" s="71"/>
      <c r="AM251" s="71"/>
      <c r="AN251" s="71"/>
      <c r="AO251" s="71"/>
    </row>
    <row r="252" spans="2:41" ht="12.75">
      <c r="B252" s="71"/>
      <c r="C252" s="71"/>
      <c r="D252" s="71"/>
      <c r="E252" s="71"/>
      <c r="F252" s="71"/>
      <c r="G252" s="71"/>
      <c r="H252" s="71"/>
      <c r="I252" s="71">
        <f t="shared" si="102"/>
        <v>1.1010000000000006</v>
      </c>
      <c r="J252" s="71"/>
      <c r="K252" s="71"/>
      <c r="L252" s="71"/>
      <c r="M252" s="71"/>
      <c r="N252" s="71"/>
      <c r="O252" s="71"/>
      <c r="P252" s="71"/>
      <c r="Q252" s="71"/>
      <c r="R252" s="78"/>
      <c r="S252" s="78"/>
      <c r="T252" s="78"/>
      <c r="U252" s="78"/>
      <c r="V252" s="78"/>
      <c r="W252" s="78"/>
      <c r="X252" s="78">
        <f t="shared" si="103"/>
        <v>0</v>
      </c>
      <c r="Y252" s="71">
        <f t="shared" si="97"/>
        <v>0</v>
      </c>
      <c r="Z252" s="71">
        <f t="shared" si="96"/>
        <v>0</v>
      </c>
      <c r="AA252" s="78">
        <f t="shared" si="104"/>
        <v>0</v>
      </c>
      <c r="AB252" s="78">
        <f t="shared" si="105"/>
        <v>0</v>
      </c>
      <c r="AC252" s="78">
        <f t="shared" si="98"/>
        <v>0</v>
      </c>
      <c r="AD252" s="78">
        <f t="shared" si="106"/>
        <v>0</v>
      </c>
      <c r="AE252" s="78">
        <f t="shared" si="99"/>
        <v>0</v>
      </c>
      <c r="AF252" s="78">
        <f t="shared" si="107"/>
        <v>0</v>
      </c>
      <c r="AG252" s="78">
        <f t="shared" si="100"/>
        <v>0</v>
      </c>
      <c r="AH252" s="71">
        <f t="shared" si="108"/>
        <v>0</v>
      </c>
      <c r="AI252" s="71">
        <f t="shared" si="101"/>
        <v>0</v>
      </c>
      <c r="AJ252" s="71"/>
      <c r="AK252" s="71"/>
      <c r="AL252" s="71"/>
      <c r="AM252" s="71"/>
      <c r="AN252" s="71"/>
      <c r="AO252" s="71"/>
    </row>
    <row r="253" spans="2:41" ht="12.75">
      <c r="B253" s="71"/>
      <c r="C253" s="71"/>
      <c r="D253" s="71"/>
      <c r="E253" s="71"/>
      <c r="F253" s="71"/>
      <c r="G253" s="71"/>
      <c r="H253" s="71"/>
      <c r="I253" s="71">
        <f t="shared" si="102"/>
        <v>1.1110000000000007</v>
      </c>
      <c r="J253" s="71"/>
      <c r="K253" s="71"/>
      <c r="L253" s="71"/>
      <c r="M253" s="71"/>
      <c r="N253" s="71"/>
      <c r="O253" s="71"/>
      <c r="P253" s="71"/>
      <c r="Q253" s="71"/>
      <c r="R253" s="78"/>
      <c r="S253" s="78"/>
      <c r="T253" s="78"/>
      <c r="U253" s="78"/>
      <c r="V253" s="78"/>
      <c r="W253" s="78"/>
      <c r="X253" s="78">
        <f t="shared" si="103"/>
        <v>0</v>
      </c>
      <c r="Y253" s="71">
        <f t="shared" si="97"/>
        <v>0</v>
      </c>
      <c r="Z253" s="71">
        <f t="shared" si="96"/>
        <v>0</v>
      </c>
      <c r="AA253" s="78">
        <f t="shared" si="104"/>
        <v>0</v>
      </c>
      <c r="AB253" s="78">
        <f t="shared" si="105"/>
        <v>0</v>
      </c>
      <c r="AC253" s="78">
        <f t="shared" si="98"/>
        <v>0</v>
      </c>
      <c r="AD253" s="78">
        <f t="shared" si="106"/>
        <v>0</v>
      </c>
      <c r="AE253" s="78">
        <f t="shared" si="99"/>
        <v>0</v>
      </c>
      <c r="AF253" s="78">
        <f t="shared" si="107"/>
        <v>0</v>
      </c>
      <c r="AG253" s="78">
        <f t="shared" si="100"/>
        <v>0</v>
      </c>
      <c r="AH253" s="71">
        <f t="shared" si="108"/>
        <v>0</v>
      </c>
      <c r="AI253" s="71">
        <f t="shared" si="101"/>
        <v>0</v>
      </c>
      <c r="AJ253" s="71"/>
      <c r="AK253" s="71"/>
      <c r="AL253" s="71"/>
      <c r="AM253" s="71"/>
      <c r="AN253" s="71"/>
      <c r="AO253" s="71"/>
    </row>
    <row r="254" spans="2:41" ht="12.75">
      <c r="B254" s="71"/>
      <c r="C254" s="71"/>
      <c r="D254" s="71"/>
      <c r="E254" s="71"/>
      <c r="F254" s="71"/>
      <c r="G254" s="71"/>
      <c r="H254" s="71"/>
      <c r="I254" s="71">
        <f t="shared" si="102"/>
        <v>1.1210000000000007</v>
      </c>
      <c r="J254" s="71"/>
      <c r="K254" s="71"/>
      <c r="L254" s="71"/>
      <c r="M254" s="71"/>
      <c r="N254" s="71"/>
      <c r="O254" s="71"/>
      <c r="P254" s="71"/>
      <c r="Q254" s="71"/>
      <c r="R254" s="78"/>
      <c r="S254" s="78"/>
      <c r="T254" s="78"/>
      <c r="U254" s="78"/>
      <c r="V254" s="78"/>
      <c r="W254" s="78"/>
      <c r="X254" s="78">
        <f t="shared" si="103"/>
        <v>0</v>
      </c>
      <c r="Y254" s="71">
        <f t="shared" si="97"/>
        <v>0</v>
      </c>
      <c r="Z254" s="71">
        <f t="shared" si="96"/>
        <v>0</v>
      </c>
      <c r="AA254" s="78">
        <f t="shared" si="104"/>
        <v>0</v>
      </c>
      <c r="AB254" s="78">
        <f t="shared" si="105"/>
        <v>0</v>
      </c>
      <c r="AC254" s="78">
        <f t="shared" si="98"/>
        <v>0</v>
      </c>
      <c r="AD254" s="78">
        <f t="shared" si="106"/>
        <v>0</v>
      </c>
      <c r="AE254" s="78">
        <f t="shared" si="99"/>
        <v>0</v>
      </c>
      <c r="AF254" s="78">
        <f t="shared" si="107"/>
        <v>0</v>
      </c>
      <c r="AG254" s="78">
        <f t="shared" si="100"/>
        <v>0</v>
      </c>
      <c r="AH254" s="71">
        <f t="shared" si="108"/>
        <v>0</v>
      </c>
      <c r="AI254" s="71">
        <f t="shared" si="101"/>
        <v>0</v>
      </c>
      <c r="AJ254" s="71"/>
      <c r="AK254" s="71"/>
      <c r="AL254" s="71"/>
      <c r="AM254" s="71"/>
      <c r="AN254" s="71"/>
      <c r="AO254" s="71"/>
    </row>
    <row r="255" spans="2:41" ht="12.75">
      <c r="B255" s="71"/>
      <c r="C255" s="71"/>
      <c r="D255" s="71"/>
      <c r="E255" s="71"/>
      <c r="F255" s="71"/>
      <c r="G255" s="71"/>
      <c r="H255" s="71"/>
      <c r="I255" s="71">
        <f t="shared" si="102"/>
        <v>1.1310000000000007</v>
      </c>
      <c r="J255" s="71"/>
      <c r="K255" s="71"/>
      <c r="L255" s="71"/>
      <c r="M255" s="71"/>
      <c r="N255" s="71"/>
      <c r="O255" s="71"/>
      <c r="P255" s="71"/>
      <c r="Q255" s="71"/>
      <c r="R255" s="78"/>
      <c r="S255" s="78"/>
      <c r="T255" s="78"/>
      <c r="U255" s="78"/>
      <c r="V255" s="78"/>
      <c r="W255" s="78"/>
      <c r="X255" s="78">
        <f t="shared" si="103"/>
        <v>0</v>
      </c>
      <c r="Y255" s="71">
        <f t="shared" si="97"/>
        <v>0</v>
      </c>
      <c r="Z255" s="71">
        <f t="shared" si="96"/>
        <v>0</v>
      </c>
      <c r="AA255" s="78">
        <f t="shared" si="104"/>
        <v>0</v>
      </c>
      <c r="AB255" s="78">
        <f t="shared" si="105"/>
        <v>0</v>
      </c>
      <c r="AC255" s="78">
        <f t="shared" si="98"/>
        <v>0</v>
      </c>
      <c r="AD255" s="78">
        <f t="shared" si="106"/>
        <v>0</v>
      </c>
      <c r="AE255" s="78">
        <f t="shared" si="99"/>
        <v>0</v>
      </c>
      <c r="AF255" s="78">
        <f t="shared" si="107"/>
        <v>0</v>
      </c>
      <c r="AG255" s="78">
        <f t="shared" si="100"/>
        <v>0</v>
      </c>
      <c r="AH255" s="71">
        <f t="shared" si="108"/>
        <v>0</v>
      </c>
      <c r="AI255" s="71">
        <f t="shared" si="101"/>
        <v>0</v>
      </c>
      <c r="AJ255" s="71"/>
      <c r="AK255" s="71"/>
      <c r="AL255" s="71"/>
      <c r="AM255" s="71"/>
      <c r="AN255" s="71"/>
      <c r="AO255" s="71"/>
    </row>
    <row r="256" spans="2:41" ht="12.75">
      <c r="B256" s="71"/>
      <c r="C256" s="71"/>
      <c r="D256" s="71"/>
      <c r="E256" s="71"/>
      <c r="F256" s="71"/>
      <c r="G256" s="71"/>
      <c r="H256" s="71"/>
      <c r="I256" s="71">
        <f t="shared" si="102"/>
        <v>1.1410000000000007</v>
      </c>
      <c r="J256" s="71"/>
      <c r="K256" s="71"/>
      <c r="L256" s="71"/>
      <c r="M256" s="71"/>
      <c r="N256" s="71"/>
      <c r="O256" s="71"/>
      <c r="P256" s="71"/>
      <c r="Q256" s="71"/>
      <c r="R256" s="78"/>
      <c r="S256" s="78"/>
      <c r="T256" s="78"/>
      <c r="U256" s="78"/>
      <c r="V256" s="78"/>
      <c r="W256" s="78"/>
      <c r="X256" s="78">
        <f t="shared" si="103"/>
        <v>0</v>
      </c>
      <c r="Y256" s="71">
        <f t="shared" si="97"/>
        <v>0</v>
      </c>
      <c r="Z256" s="71">
        <f t="shared" si="96"/>
        <v>0</v>
      </c>
      <c r="AA256" s="78">
        <f t="shared" si="104"/>
        <v>0</v>
      </c>
      <c r="AB256" s="78">
        <f t="shared" si="105"/>
        <v>0</v>
      </c>
      <c r="AC256" s="78">
        <f t="shared" si="98"/>
        <v>0</v>
      </c>
      <c r="AD256" s="78">
        <f t="shared" si="106"/>
        <v>0</v>
      </c>
      <c r="AE256" s="78">
        <f t="shared" si="99"/>
        <v>0</v>
      </c>
      <c r="AF256" s="78">
        <f t="shared" si="107"/>
        <v>0</v>
      </c>
      <c r="AG256" s="78">
        <f t="shared" si="100"/>
        <v>0</v>
      </c>
      <c r="AH256" s="71">
        <f t="shared" si="108"/>
        <v>0</v>
      </c>
      <c r="AI256" s="71">
        <f t="shared" si="101"/>
        <v>0</v>
      </c>
      <c r="AJ256" s="71"/>
      <c r="AK256" s="71"/>
      <c r="AL256" s="71"/>
      <c r="AM256" s="71"/>
      <c r="AN256" s="71"/>
      <c r="AO256" s="71"/>
    </row>
    <row r="257" spans="2:41" ht="12.75">
      <c r="B257" s="71"/>
      <c r="C257" s="71"/>
      <c r="D257" s="71"/>
      <c r="E257" s="71"/>
      <c r="F257" s="71"/>
      <c r="G257" s="71"/>
      <c r="H257" s="71"/>
      <c r="I257" s="71">
        <f t="shared" si="102"/>
        <v>1.1510000000000007</v>
      </c>
      <c r="J257" s="71"/>
      <c r="K257" s="71"/>
      <c r="L257" s="71"/>
      <c r="M257" s="71"/>
      <c r="N257" s="71"/>
      <c r="O257" s="71"/>
      <c r="P257" s="71"/>
      <c r="Q257" s="71"/>
      <c r="R257" s="78"/>
      <c r="S257" s="78"/>
      <c r="T257" s="78"/>
      <c r="U257" s="78"/>
      <c r="V257" s="78"/>
      <c r="W257" s="78"/>
      <c r="X257" s="78">
        <f t="shared" si="103"/>
        <v>0</v>
      </c>
      <c r="Y257" s="71">
        <f t="shared" si="97"/>
        <v>0</v>
      </c>
      <c r="Z257" s="71">
        <f t="shared" si="96"/>
        <v>0</v>
      </c>
      <c r="AA257" s="78">
        <f t="shared" si="104"/>
        <v>0</v>
      </c>
      <c r="AB257" s="78">
        <f t="shared" si="105"/>
        <v>0</v>
      </c>
      <c r="AC257" s="78">
        <f t="shared" si="98"/>
        <v>0</v>
      </c>
      <c r="AD257" s="78">
        <f t="shared" si="106"/>
        <v>0</v>
      </c>
      <c r="AE257" s="78">
        <f t="shared" si="99"/>
        <v>0</v>
      </c>
      <c r="AF257" s="78">
        <f t="shared" si="107"/>
        <v>0</v>
      </c>
      <c r="AG257" s="78">
        <f t="shared" si="100"/>
        <v>0</v>
      </c>
      <c r="AH257" s="71">
        <f t="shared" si="108"/>
        <v>0</v>
      </c>
      <c r="AI257" s="71">
        <f t="shared" si="101"/>
        <v>0</v>
      </c>
      <c r="AJ257" s="71"/>
      <c r="AK257" s="71"/>
      <c r="AL257" s="71"/>
      <c r="AM257" s="71"/>
      <c r="AN257" s="71"/>
      <c r="AO257" s="71"/>
    </row>
    <row r="258" spans="2:41" ht="12.75">
      <c r="B258" s="71"/>
      <c r="C258" s="71"/>
      <c r="D258" s="71"/>
      <c r="E258" s="71"/>
      <c r="F258" s="71"/>
      <c r="G258" s="71"/>
      <c r="H258" s="71"/>
      <c r="I258" s="71">
        <f t="shared" si="102"/>
        <v>1.1610000000000007</v>
      </c>
      <c r="J258" s="71"/>
      <c r="K258" s="71"/>
      <c r="L258" s="71"/>
      <c r="M258" s="71"/>
      <c r="N258" s="71"/>
      <c r="O258" s="71"/>
      <c r="P258" s="71"/>
      <c r="Q258" s="71"/>
      <c r="R258" s="78"/>
      <c r="S258" s="78"/>
      <c r="T258" s="78"/>
      <c r="U258" s="78"/>
      <c r="V258" s="78"/>
      <c r="W258" s="78"/>
      <c r="X258" s="78">
        <f t="shared" si="103"/>
        <v>0</v>
      </c>
      <c r="Y258" s="71">
        <f t="shared" si="97"/>
        <v>0</v>
      </c>
      <c r="Z258" s="71">
        <f t="shared" si="96"/>
        <v>0</v>
      </c>
      <c r="AA258" s="78">
        <f t="shared" si="104"/>
        <v>0</v>
      </c>
      <c r="AB258" s="78">
        <f t="shared" si="105"/>
        <v>0</v>
      </c>
      <c r="AC258" s="78">
        <f t="shared" si="98"/>
        <v>0</v>
      </c>
      <c r="AD258" s="78">
        <f t="shared" si="106"/>
        <v>0</v>
      </c>
      <c r="AE258" s="78">
        <f t="shared" si="99"/>
        <v>0</v>
      </c>
      <c r="AF258" s="78">
        <f t="shared" si="107"/>
        <v>0</v>
      </c>
      <c r="AG258" s="78">
        <f t="shared" si="100"/>
        <v>0</v>
      </c>
      <c r="AH258" s="71">
        <f t="shared" si="108"/>
        <v>0</v>
      </c>
      <c r="AI258" s="71">
        <f t="shared" si="101"/>
        <v>0</v>
      </c>
      <c r="AJ258" s="71"/>
      <c r="AK258" s="71"/>
      <c r="AL258" s="71"/>
      <c r="AM258" s="71"/>
      <c r="AN258" s="71"/>
      <c r="AO258" s="71"/>
    </row>
    <row r="259" spans="2:41" ht="12.75">
      <c r="B259" s="71"/>
      <c r="C259" s="71"/>
      <c r="D259" s="71"/>
      <c r="E259" s="71"/>
      <c r="F259" s="71"/>
      <c r="G259" s="71"/>
      <c r="H259" s="71"/>
      <c r="I259" s="71">
        <f t="shared" si="102"/>
        <v>1.1710000000000007</v>
      </c>
      <c r="J259" s="71"/>
      <c r="K259" s="71"/>
      <c r="L259" s="71"/>
      <c r="M259" s="71"/>
      <c r="N259" s="71"/>
      <c r="O259" s="71"/>
      <c r="P259" s="71"/>
      <c r="Q259" s="71"/>
      <c r="R259" s="78"/>
      <c r="S259" s="78"/>
      <c r="T259" s="78"/>
      <c r="U259" s="78"/>
      <c r="V259" s="78"/>
      <c r="W259" s="78"/>
      <c r="X259" s="78">
        <f t="shared" si="103"/>
        <v>0</v>
      </c>
      <c r="Y259" s="71">
        <f t="shared" si="97"/>
        <v>0</v>
      </c>
      <c r="Z259" s="71">
        <f t="shared" si="96"/>
        <v>0</v>
      </c>
      <c r="AA259" s="78">
        <f t="shared" si="104"/>
        <v>0</v>
      </c>
      <c r="AB259" s="78">
        <f t="shared" si="105"/>
        <v>0</v>
      </c>
      <c r="AC259" s="78">
        <f t="shared" si="98"/>
        <v>0</v>
      </c>
      <c r="AD259" s="78">
        <f t="shared" si="106"/>
        <v>0</v>
      </c>
      <c r="AE259" s="78">
        <f t="shared" si="99"/>
        <v>0</v>
      </c>
      <c r="AF259" s="78">
        <f t="shared" si="107"/>
        <v>0</v>
      </c>
      <c r="AG259" s="78">
        <f t="shared" si="100"/>
        <v>0</v>
      </c>
      <c r="AH259" s="71">
        <f t="shared" si="108"/>
        <v>0</v>
      </c>
      <c r="AI259" s="71">
        <f t="shared" si="101"/>
        <v>0</v>
      </c>
      <c r="AJ259" s="71"/>
      <c r="AK259" s="71"/>
      <c r="AL259" s="71"/>
      <c r="AM259" s="71"/>
      <c r="AN259" s="71"/>
      <c r="AO259" s="71"/>
    </row>
    <row r="260" spans="2:41" ht="12.75">
      <c r="B260" s="71"/>
      <c r="C260" s="71"/>
      <c r="D260" s="71"/>
      <c r="E260" s="71"/>
      <c r="F260" s="71"/>
      <c r="G260" s="71"/>
      <c r="H260" s="71"/>
      <c r="I260" s="71">
        <f t="shared" si="102"/>
        <v>1.1810000000000007</v>
      </c>
      <c r="J260" s="71"/>
      <c r="K260" s="71"/>
      <c r="L260" s="71"/>
      <c r="M260" s="71"/>
      <c r="N260" s="71"/>
      <c r="O260" s="71"/>
      <c r="P260" s="71"/>
      <c r="Q260" s="71"/>
      <c r="R260" s="78"/>
      <c r="S260" s="78"/>
      <c r="T260" s="78"/>
      <c r="U260" s="78"/>
      <c r="V260" s="78"/>
      <c r="W260" s="78"/>
      <c r="X260" s="78">
        <f t="shared" si="103"/>
        <v>0</v>
      </c>
      <c r="Y260" s="71">
        <f t="shared" si="97"/>
        <v>0</v>
      </c>
      <c r="Z260" s="71">
        <f t="shared" si="96"/>
        <v>0</v>
      </c>
      <c r="AA260" s="78">
        <f t="shared" si="104"/>
        <v>0</v>
      </c>
      <c r="AB260" s="78">
        <f t="shared" si="105"/>
        <v>0</v>
      </c>
      <c r="AC260" s="78">
        <f t="shared" si="98"/>
        <v>0</v>
      </c>
      <c r="AD260" s="78">
        <f t="shared" si="106"/>
        <v>0</v>
      </c>
      <c r="AE260" s="78">
        <f t="shared" si="99"/>
        <v>0</v>
      </c>
      <c r="AF260" s="78">
        <f t="shared" si="107"/>
        <v>0</v>
      </c>
      <c r="AG260" s="78">
        <f t="shared" si="100"/>
        <v>0</v>
      </c>
      <c r="AH260" s="71">
        <f t="shared" si="108"/>
        <v>0</v>
      </c>
      <c r="AI260" s="71">
        <f t="shared" si="101"/>
        <v>0</v>
      </c>
      <c r="AJ260" s="71"/>
      <c r="AK260" s="71"/>
      <c r="AL260" s="71"/>
      <c r="AM260" s="71"/>
      <c r="AN260" s="71"/>
      <c r="AO260" s="71"/>
    </row>
    <row r="261" spans="2:41" ht="12.75">
      <c r="B261" s="71"/>
      <c r="C261" s="71"/>
      <c r="D261" s="71"/>
      <c r="E261" s="71"/>
      <c r="F261" s="71"/>
      <c r="G261" s="71"/>
      <c r="H261" s="71"/>
      <c r="I261" s="71">
        <f t="shared" si="102"/>
        <v>1.1910000000000007</v>
      </c>
      <c r="J261" s="71"/>
      <c r="K261" s="71"/>
      <c r="L261" s="71"/>
      <c r="M261" s="71"/>
      <c r="N261" s="71"/>
      <c r="O261" s="71"/>
      <c r="P261" s="71"/>
      <c r="Q261" s="71"/>
      <c r="R261" s="78"/>
      <c r="S261" s="78"/>
      <c r="T261" s="78"/>
      <c r="U261" s="78"/>
      <c r="V261" s="78"/>
      <c r="W261" s="78"/>
      <c r="X261" s="78">
        <f t="shared" si="103"/>
        <v>0</v>
      </c>
      <c r="Y261" s="71">
        <f t="shared" si="97"/>
        <v>0</v>
      </c>
      <c r="Z261" s="71">
        <f t="shared" si="96"/>
        <v>0</v>
      </c>
      <c r="AA261" s="78">
        <f t="shared" si="104"/>
        <v>0</v>
      </c>
      <c r="AB261" s="78">
        <f t="shared" si="105"/>
        <v>0</v>
      </c>
      <c r="AC261" s="78">
        <f t="shared" si="98"/>
        <v>0</v>
      </c>
      <c r="AD261" s="78">
        <f t="shared" si="106"/>
        <v>0</v>
      </c>
      <c r="AE261" s="78">
        <f t="shared" si="99"/>
        <v>0</v>
      </c>
      <c r="AF261" s="78">
        <f t="shared" si="107"/>
        <v>0</v>
      </c>
      <c r="AG261" s="78">
        <f t="shared" si="100"/>
        <v>0</v>
      </c>
      <c r="AH261" s="71">
        <f t="shared" si="108"/>
        <v>0</v>
      </c>
      <c r="AI261" s="71">
        <f t="shared" si="101"/>
        <v>0</v>
      </c>
      <c r="AJ261" s="71"/>
      <c r="AK261" s="71"/>
      <c r="AL261" s="71"/>
      <c r="AM261" s="71"/>
      <c r="AN261" s="71"/>
      <c r="AO261" s="71"/>
    </row>
    <row r="262" spans="2:41" ht="12.75">
      <c r="B262" s="71"/>
      <c r="C262" s="71"/>
      <c r="D262" s="71"/>
      <c r="E262" s="71"/>
      <c r="F262" s="71"/>
      <c r="G262" s="71"/>
      <c r="H262" s="71"/>
      <c r="I262" s="71">
        <f t="shared" si="102"/>
        <v>1.2010000000000007</v>
      </c>
      <c r="J262" s="71"/>
      <c r="K262" s="71"/>
      <c r="L262" s="71"/>
      <c r="M262" s="71"/>
      <c r="N262" s="71"/>
      <c r="O262" s="71"/>
      <c r="P262" s="71"/>
      <c r="Q262" s="71"/>
      <c r="R262" s="78"/>
      <c r="S262" s="78"/>
      <c r="T262" s="78"/>
      <c r="U262" s="78"/>
      <c r="V262" s="78"/>
      <c r="W262" s="78"/>
      <c r="X262" s="78"/>
      <c r="Y262" s="71">
        <f t="shared" si="97"/>
        <v>0</v>
      </c>
      <c r="Z262" s="71">
        <f t="shared" si="96"/>
        <v>0</v>
      </c>
      <c r="AA262" s="78">
        <f t="shared" si="104"/>
        <v>0</v>
      </c>
      <c r="AB262" s="78">
        <f t="shared" si="105"/>
        <v>0</v>
      </c>
      <c r="AC262" s="78">
        <f t="shared" si="98"/>
        <v>0</v>
      </c>
      <c r="AD262" s="78">
        <f t="shared" si="106"/>
        <v>0</v>
      </c>
      <c r="AE262" s="78">
        <f t="shared" si="99"/>
        <v>0</v>
      </c>
      <c r="AF262" s="78">
        <f t="shared" si="107"/>
        <v>0</v>
      </c>
      <c r="AG262" s="78">
        <f t="shared" si="100"/>
        <v>0</v>
      </c>
      <c r="AH262" s="71">
        <f t="shared" si="108"/>
        <v>0</v>
      </c>
      <c r="AI262" s="71">
        <f t="shared" si="101"/>
        <v>0</v>
      </c>
      <c r="AJ262" s="71"/>
      <c r="AK262" s="71"/>
      <c r="AL262" s="71"/>
      <c r="AM262" s="71"/>
      <c r="AN262" s="71"/>
      <c r="AO262" s="71"/>
    </row>
    <row r="263" spans="2:41" ht="12.75">
      <c r="B263" s="71"/>
      <c r="C263" s="71"/>
      <c r="D263" s="71"/>
      <c r="E263" s="71"/>
      <c r="F263" s="71"/>
      <c r="G263" s="71"/>
      <c r="H263" s="71"/>
      <c r="I263" s="71">
        <f t="shared" si="102"/>
        <v>1.2110000000000007</v>
      </c>
      <c r="J263" s="71"/>
      <c r="K263" s="71"/>
      <c r="L263" s="71"/>
      <c r="M263" s="71"/>
      <c r="N263" s="71"/>
      <c r="O263" s="71"/>
      <c r="P263" s="71"/>
      <c r="Q263" s="71"/>
      <c r="R263" s="78"/>
      <c r="S263" s="78"/>
      <c r="T263" s="78"/>
      <c r="U263" s="78"/>
      <c r="V263" s="78"/>
      <c r="W263" s="78"/>
      <c r="X263" s="78"/>
      <c r="Y263" s="71">
        <f t="shared" si="97"/>
        <v>0</v>
      </c>
      <c r="Z263" s="71">
        <f t="shared" si="96"/>
        <v>0</v>
      </c>
      <c r="AA263" s="78">
        <f t="shared" si="104"/>
        <v>0</v>
      </c>
      <c r="AB263" s="78">
        <f t="shared" si="105"/>
        <v>0</v>
      </c>
      <c r="AC263" s="78">
        <f t="shared" si="98"/>
        <v>0</v>
      </c>
      <c r="AD263" s="78">
        <f t="shared" si="106"/>
        <v>0</v>
      </c>
      <c r="AE263" s="78">
        <f t="shared" si="99"/>
        <v>0</v>
      </c>
      <c r="AF263" s="78">
        <f t="shared" si="107"/>
        <v>0</v>
      </c>
      <c r="AG263" s="78">
        <f t="shared" si="100"/>
        <v>0</v>
      </c>
      <c r="AH263" s="71">
        <f t="shared" si="108"/>
        <v>0</v>
      </c>
      <c r="AI263" s="71">
        <f t="shared" si="101"/>
        <v>0</v>
      </c>
      <c r="AJ263" s="71"/>
      <c r="AK263" s="71"/>
      <c r="AL263" s="71"/>
      <c r="AM263" s="71"/>
      <c r="AN263" s="71"/>
      <c r="AO263" s="71"/>
    </row>
    <row r="264" spans="2:41" ht="12.75">
      <c r="B264" s="71"/>
      <c r="C264" s="71"/>
      <c r="D264" s="71"/>
      <c r="E264" s="71"/>
      <c r="F264" s="71"/>
      <c r="G264" s="71"/>
      <c r="H264" s="71"/>
      <c r="I264" s="71">
        <f t="shared" si="102"/>
        <v>1.2210000000000008</v>
      </c>
      <c r="J264" s="71"/>
      <c r="K264" s="71"/>
      <c r="L264" s="71"/>
      <c r="M264" s="71"/>
      <c r="N264" s="71"/>
      <c r="O264" s="71"/>
      <c r="P264" s="71"/>
      <c r="Q264" s="71"/>
      <c r="R264" s="78"/>
      <c r="S264" s="78"/>
      <c r="T264" s="78"/>
      <c r="U264" s="78"/>
      <c r="V264" s="78"/>
      <c r="W264" s="78"/>
      <c r="X264" s="78"/>
      <c r="Y264" s="71">
        <f t="shared" si="97"/>
        <v>0</v>
      </c>
      <c r="Z264" s="71">
        <f t="shared" si="96"/>
        <v>0</v>
      </c>
      <c r="AA264" s="78">
        <f t="shared" si="104"/>
        <v>0</v>
      </c>
      <c r="AB264" s="78">
        <f t="shared" si="105"/>
        <v>0</v>
      </c>
      <c r="AC264" s="78">
        <f t="shared" si="98"/>
        <v>0</v>
      </c>
      <c r="AD264" s="78">
        <f t="shared" si="106"/>
        <v>0</v>
      </c>
      <c r="AE264" s="78">
        <f t="shared" si="99"/>
        <v>0</v>
      </c>
      <c r="AF264" s="78">
        <f t="shared" si="107"/>
        <v>0</v>
      </c>
      <c r="AG264" s="78">
        <f t="shared" si="100"/>
        <v>0</v>
      </c>
      <c r="AH264" s="71">
        <f t="shared" si="108"/>
        <v>0</v>
      </c>
      <c r="AI264" s="71">
        <f t="shared" si="101"/>
        <v>0</v>
      </c>
      <c r="AJ264" s="71"/>
      <c r="AK264" s="71"/>
      <c r="AL264" s="71"/>
      <c r="AM264" s="71"/>
      <c r="AN264" s="71"/>
      <c r="AO264" s="71"/>
    </row>
    <row r="265" spans="2:41" ht="12.75">
      <c r="B265" s="71"/>
      <c r="C265" s="71"/>
      <c r="D265" s="71"/>
      <c r="E265" s="71"/>
      <c r="F265" s="71"/>
      <c r="G265" s="71"/>
      <c r="H265" s="71"/>
      <c r="I265" s="71">
        <f t="shared" si="102"/>
        <v>1.2310000000000008</v>
      </c>
      <c r="J265" s="71"/>
      <c r="K265" s="71"/>
      <c r="L265" s="71"/>
      <c r="M265" s="71"/>
      <c r="N265" s="71"/>
      <c r="O265" s="71"/>
      <c r="P265" s="71"/>
      <c r="Q265" s="71"/>
      <c r="R265" s="78"/>
      <c r="S265" s="78"/>
      <c r="T265" s="78"/>
      <c r="U265" s="78"/>
      <c r="V265" s="78"/>
      <c r="W265" s="78"/>
      <c r="X265" s="78"/>
      <c r="Y265" s="71">
        <f t="shared" si="97"/>
        <v>0</v>
      </c>
      <c r="Z265" s="71">
        <f t="shared" si="96"/>
        <v>0</v>
      </c>
      <c r="AA265" s="78">
        <f t="shared" si="104"/>
        <v>0</v>
      </c>
      <c r="AB265" s="78">
        <f t="shared" si="105"/>
        <v>0</v>
      </c>
      <c r="AC265" s="78">
        <f t="shared" si="98"/>
        <v>0</v>
      </c>
      <c r="AD265" s="78">
        <f t="shared" si="106"/>
        <v>0</v>
      </c>
      <c r="AE265" s="78">
        <f t="shared" si="99"/>
        <v>0</v>
      </c>
      <c r="AF265" s="78">
        <f t="shared" si="107"/>
        <v>0</v>
      </c>
      <c r="AG265" s="78">
        <f t="shared" si="100"/>
        <v>0</v>
      </c>
      <c r="AH265" s="71">
        <f t="shared" si="108"/>
        <v>0</v>
      </c>
      <c r="AI265" s="71">
        <f t="shared" si="101"/>
        <v>0</v>
      </c>
      <c r="AJ265" s="71"/>
      <c r="AK265" s="71"/>
      <c r="AL265" s="71"/>
      <c r="AM265" s="71"/>
      <c r="AN265" s="71"/>
      <c r="AO265" s="71"/>
    </row>
    <row r="266" spans="2:41" ht="12.75">
      <c r="B266" s="71"/>
      <c r="C266" s="71"/>
      <c r="D266" s="71"/>
      <c r="E266" s="71"/>
      <c r="F266" s="71"/>
      <c r="G266" s="71"/>
      <c r="H266" s="71"/>
      <c r="I266" s="71">
        <f t="shared" si="102"/>
        <v>1.2410000000000008</v>
      </c>
      <c r="J266" s="71"/>
      <c r="K266" s="71"/>
      <c r="L266" s="71"/>
      <c r="M266" s="71"/>
      <c r="N266" s="71"/>
      <c r="O266" s="71"/>
      <c r="P266" s="71"/>
      <c r="Q266" s="71"/>
      <c r="R266" s="78"/>
      <c r="S266" s="78"/>
      <c r="T266" s="78"/>
      <c r="U266" s="78"/>
      <c r="V266" s="78"/>
      <c r="W266" s="78"/>
      <c r="X266" s="78"/>
      <c r="Y266" s="71">
        <f t="shared" si="97"/>
        <v>0</v>
      </c>
      <c r="Z266" s="71">
        <f t="shared" si="96"/>
        <v>0</v>
      </c>
      <c r="AA266" s="78">
        <f t="shared" si="104"/>
        <v>0</v>
      </c>
      <c r="AB266" s="78">
        <f t="shared" si="105"/>
        <v>0</v>
      </c>
      <c r="AC266" s="78">
        <f t="shared" si="98"/>
        <v>0</v>
      </c>
      <c r="AD266" s="78">
        <f t="shared" si="106"/>
        <v>0</v>
      </c>
      <c r="AE266" s="78">
        <f t="shared" si="99"/>
        <v>0</v>
      </c>
      <c r="AF266" s="78">
        <f t="shared" si="107"/>
        <v>0</v>
      </c>
      <c r="AG266" s="78">
        <f t="shared" si="100"/>
        <v>0</v>
      </c>
      <c r="AH266" s="71">
        <f t="shared" si="108"/>
        <v>0</v>
      </c>
      <c r="AI266" s="71">
        <f t="shared" si="101"/>
        <v>0</v>
      </c>
      <c r="AJ266" s="71"/>
      <c r="AK266" s="71"/>
      <c r="AL266" s="71"/>
      <c r="AM266" s="71"/>
      <c r="AN266" s="71"/>
      <c r="AO266" s="71"/>
    </row>
    <row r="267" spans="2:41" ht="12.75">
      <c r="B267" s="71"/>
      <c r="C267" s="71"/>
      <c r="D267" s="71"/>
      <c r="E267" s="71"/>
      <c r="F267" s="71"/>
      <c r="G267" s="71"/>
      <c r="H267" s="71"/>
      <c r="I267" s="71">
        <f t="shared" si="102"/>
        <v>1.2510000000000008</v>
      </c>
      <c r="J267" s="71"/>
      <c r="K267" s="71"/>
      <c r="L267" s="71"/>
      <c r="M267" s="71"/>
      <c r="N267" s="71"/>
      <c r="O267" s="71"/>
      <c r="P267" s="71"/>
      <c r="Q267" s="71"/>
      <c r="R267" s="78"/>
      <c r="S267" s="78"/>
      <c r="T267" s="78"/>
      <c r="U267" s="78"/>
      <c r="V267" s="78"/>
      <c r="W267" s="78"/>
      <c r="X267" s="78"/>
      <c r="Y267" s="71">
        <f t="shared" si="97"/>
        <v>0</v>
      </c>
      <c r="Z267" s="71">
        <f t="shared" si="96"/>
        <v>0</v>
      </c>
      <c r="AA267" s="78">
        <f>IF(Z267&lt;&gt;0,(0.451^2-Z267^2)^(1/2),0)</f>
        <v>0</v>
      </c>
      <c r="AB267" s="78">
        <f t="shared" si="105"/>
        <v>0</v>
      </c>
      <c r="AC267" s="78">
        <f>IF(AB267&lt;&gt;0,(0.452^2-AB267^2)^(1/2),0)</f>
        <v>0</v>
      </c>
      <c r="AD267" s="78">
        <f t="shared" si="106"/>
        <v>0</v>
      </c>
      <c r="AE267" s="78">
        <f aca="true" t="shared" si="109" ref="AE267:AE298">IF(AD267&lt;&gt;0,-((0.451^2-AD267^2)^(1/2)),0)</f>
        <v>0</v>
      </c>
      <c r="AF267" s="78">
        <f t="shared" si="107"/>
        <v>0</v>
      </c>
      <c r="AG267" s="78">
        <f>IF(AF267&lt;&gt;0,(0.451^2-AF267^2)^(1/2),0)</f>
        <v>0</v>
      </c>
      <c r="AH267" s="71">
        <f t="shared" si="108"/>
        <v>0</v>
      </c>
      <c r="AI267" s="71">
        <f>IF(AH267&lt;&gt;0,(0.451^2-AH267^2)^(1/2),0)</f>
        <v>0</v>
      </c>
      <c r="AJ267" s="71"/>
      <c r="AK267" s="71"/>
      <c r="AL267" s="71"/>
      <c r="AM267" s="71"/>
      <c r="AN267" s="71"/>
      <c r="AO267" s="71"/>
    </row>
    <row r="268" spans="2:41" ht="12.75">
      <c r="B268" s="71"/>
      <c r="C268" s="71"/>
      <c r="D268" s="71"/>
      <c r="E268" s="71"/>
      <c r="F268" s="71"/>
      <c r="G268" s="71"/>
      <c r="H268" s="71"/>
      <c r="I268" s="71">
        <f t="shared" si="102"/>
        <v>1.2610000000000008</v>
      </c>
      <c r="J268" s="71"/>
      <c r="K268" s="71"/>
      <c r="L268" s="71"/>
      <c r="M268" s="71"/>
      <c r="N268" s="71"/>
      <c r="O268" s="71"/>
      <c r="P268" s="71"/>
      <c r="Q268" s="71"/>
      <c r="R268" s="78"/>
      <c r="S268" s="78"/>
      <c r="T268" s="78"/>
      <c r="U268" s="78"/>
      <c r="V268" s="78"/>
      <c r="W268" s="78"/>
      <c r="X268" s="78"/>
      <c r="Y268" s="71">
        <f t="shared" si="97"/>
        <v>0</v>
      </c>
      <c r="Z268" s="71">
        <f t="shared" si="96"/>
        <v>0</v>
      </c>
      <c r="AA268" s="78">
        <f aca="true" t="shared" si="110" ref="AA268:AA274">IF(Z268&lt;&gt;0,-((0.45^2-Z268^2)^(1/2)),0)</f>
        <v>0</v>
      </c>
      <c r="AB268" s="78">
        <f aca="true" t="shared" si="111" ref="AB268:AB290">IF(AND($E$43=270,$D$116=3),AB267+0.01,0)</f>
        <v>0</v>
      </c>
      <c r="AC268" s="78">
        <f aca="true" t="shared" si="112" ref="AC268:AC290">IF(AB268&lt;&gt;0,-((0.45^2-AB268^2)^(1/2)),0)</f>
        <v>0</v>
      </c>
      <c r="AD268" s="78">
        <f aca="true" t="shared" si="113" ref="AD268:AD299">IF(AND($E$43=270,$D$116=4),AD267+0.01,0)</f>
        <v>0</v>
      </c>
      <c r="AE268" s="78">
        <f t="shared" si="109"/>
        <v>0</v>
      </c>
      <c r="AF268" s="78">
        <f aca="true" t="shared" si="114" ref="AF268:AF299">IF(AND($E$43=360,$D$116=4),AF267+0.01,0)</f>
        <v>0</v>
      </c>
      <c r="AG268" s="78">
        <f aca="true" t="shared" si="115" ref="AG268:AG299">IF(AF268&lt;&gt;0,-((0.45^2-AF268^2)^(1/2)),0)</f>
        <v>0</v>
      </c>
      <c r="AH268" s="71">
        <f aca="true" t="shared" si="116" ref="AH268:AH299">IF(AND($E$43=360,$D$116=1),AH267+0.01,0)</f>
        <v>0</v>
      </c>
      <c r="AI268" s="71">
        <f aca="true" t="shared" si="117" ref="AI268:AI299">IF(AH268&lt;&gt;0,-((0.45^2-AH268^2)^(1/2)),0)</f>
        <v>0</v>
      </c>
      <c r="AJ268" s="71"/>
      <c r="AK268" s="71"/>
      <c r="AL268" s="71"/>
      <c r="AM268" s="71"/>
      <c r="AN268" s="71"/>
      <c r="AO268" s="71"/>
    </row>
    <row r="269" spans="2:41" ht="12.75">
      <c r="B269" s="71"/>
      <c r="C269" s="71"/>
      <c r="D269" s="71"/>
      <c r="E269" s="71"/>
      <c r="F269" s="71"/>
      <c r="G269" s="71"/>
      <c r="H269" s="71"/>
      <c r="I269" s="71">
        <f t="shared" si="102"/>
        <v>1.2710000000000008</v>
      </c>
      <c r="J269" s="71"/>
      <c r="K269" s="71"/>
      <c r="L269" s="71"/>
      <c r="M269" s="71"/>
      <c r="N269" s="71"/>
      <c r="O269" s="71"/>
      <c r="P269" s="71"/>
      <c r="Q269" s="71"/>
      <c r="R269" s="78"/>
      <c r="S269" s="78"/>
      <c r="T269" s="78"/>
      <c r="U269" s="78"/>
      <c r="V269" s="78"/>
      <c r="W269" s="78"/>
      <c r="X269" s="78"/>
      <c r="Y269" s="71">
        <f t="shared" si="97"/>
        <v>0</v>
      </c>
      <c r="Z269" s="71">
        <f t="shared" si="96"/>
        <v>0</v>
      </c>
      <c r="AA269" s="78">
        <f t="shared" si="110"/>
        <v>0</v>
      </c>
      <c r="AB269" s="78">
        <f t="shared" si="111"/>
        <v>0</v>
      </c>
      <c r="AC269" s="78">
        <f t="shared" si="112"/>
        <v>0</v>
      </c>
      <c r="AD269" s="78">
        <f t="shared" si="113"/>
        <v>0</v>
      </c>
      <c r="AE269" s="78">
        <f t="shared" si="109"/>
        <v>0</v>
      </c>
      <c r="AF269" s="78">
        <f t="shared" si="114"/>
        <v>0</v>
      </c>
      <c r="AG269" s="78">
        <f t="shared" si="115"/>
        <v>0</v>
      </c>
      <c r="AH269" s="71">
        <f t="shared" si="116"/>
        <v>0</v>
      </c>
      <c r="AI269" s="71">
        <f t="shared" si="117"/>
        <v>0</v>
      </c>
      <c r="AJ269" s="71"/>
      <c r="AK269" s="71"/>
      <c r="AL269" s="71"/>
      <c r="AM269" s="71"/>
      <c r="AN269" s="71"/>
      <c r="AO269" s="71"/>
    </row>
    <row r="270" spans="2:41" ht="12.75">
      <c r="B270" s="71"/>
      <c r="C270" s="71"/>
      <c r="D270" s="71"/>
      <c r="E270" s="71"/>
      <c r="F270" s="71"/>
      <c r="G270" s="71"/>
      <c r="H270" s="71"/>
      <c r="I270" s="71">
        <f t="shared" si="102"/>
        <v>1.2810000000000008</v>
      </c>
      <c r="J270" s="71"/>
      <c r="K270" s="71"/>
      <c r="L270" s="71"/>
      <c r="M270" s="71"/>
      <c r="N270" s="71"/>
      <c r="O270" s="71"/>
      <c r="P270" s="71"/>
      <c r="Q270" s="71"/>
      <c r="R270" s="78"/>
      <c r="S270" s="78"/>
      <c r="T270" s="78"/>
      <c r="U270" s="78"/>
      <c r="V270" s="78"/>
      <c r="W270" s="78"/>
      <c r="X270" s="78"/>
      <c r="Y270" s="71">
        <f t="shared" si="97"/>
        <v>0</v>
      </c>
      <c r="Z270" s="71">
        <f t="shared" si="96"/>
        <v>0</v>
      </c>
      <c r="AA270" s="78">
        <f t="shared" si="110"/>
        <v>0</v>
      </c>
      <c r="AB270" s="78">
        <f t="shared" si="111"/>
        <v>0</v>
      </c>
      <c r="AC270" s="78">
        <f t="shared" si="112"/>
        <v>0</v>
      </c>
      <c r="AD270" s="78">
        <f t="shared" si="113"/>
        <v>0</v>
      </c>
      <c r="AE270" s="78">
        <f t="shared" si="109"/>
        <v>0</v>
      </c>
      <c r="AF270" s="78">
        <f t="shared" si="114"/>
        <v>0</v>
      </c>
      <c r="AG270" s="78">
        <f t="shared" si="115"/>
        <v>0</v>
      </c>
      <c r="AH270" s="71">
        <f t="shared" si="116"/>
        <v>0</v>
      </c>
      <c r="AI270" s="71">
        <f t="shared" si="117"/>
        <v>0</v>
      </c>
      <c r="AJ270" s="71"/>
      <c r="AK270" s="71"/>
      <c r="AL270" s="71"/>
      <c r="AM270" s="71"/>
      <c r="AN270" s="71"/>
      <c r="AO270" s="71"/>
    </row>
    <row r="271" spans="2:41" ht="12.75">
      <c r="B271" s="71"/>
      <c r="C271" s="71"/>
      <c r="D271" s="71"/>
      <c r="E271" s="71"/>
      <c r="F271" s="71"/>
      <c r="G271" s="71"/>
      <c r="H271" s="71"/>
      <c r="I271" s="71">
        <f t="shared" si="102"/>
        <v>1.2910000000000008</v>
      </c>
      <c r="J271" s="71"/>
      <c r="K271" s="71"/>
      <c r="L271" s="71"/>
      <c r="M271" s="71"/>
      <c r="N271" s="71"/>
      <c r="O271" s="71"/>
      <c r="P271" s="71"/>
      <c r="Q271" s="71"/>
      <c r="R271" s="78"/>
      <c r="S271" s="78"/>
      <c r="T271" s="78"/>
      <c r="U271" s="78"/>
      <c r="V271" s="78"/>
      <c r="W271" s="78"/>
      <c r="X271" s="78"/>
      <c r="Y271" s="71">
        <f t="shared" si="97"/>
        <v>0</v>
      </c>
      <c r="Z271" s="71">
        <f t="shared" si="96"/>
        <v>0</v>
      </c>
      <c r="AA271" s="78">
        <f t="shared" si="110"/>
        <v>0</v>
      </c>
      <c r="AB271" s="78">
        <f t="shared" si="111"/>
        <v>0</v>
      </c>
      <c r="AC271" s="78">
        <f t="shared" si="112"/>
        <v>0</v>
      </c>
      <c r="AD271" s="78">
        <f t="shared" si="113"/>
        <v>0</v>
      </c>
      <c r="AE271" s="78">
        <f t="shared" si="109"/>
        <v>0</v>
      </c>
      <c r="AF271" s="78">
        <f t="shared" si="114"/>
        <v>0</v>
      </c>
      <c r="AG271" s="78">
        <f t="shared" si="115"/>
        <v>0</v>
      </c>
      <c r="AH271" s="71">
        <f t="shared" si="116"/>
        <v>0</v>
      </c>
      <c r="AI271" s="71">
        <f t="shared" si="117"/>
        <v>0</v>
      </c>
      <c r="AJ271" s="71"/>
      <c r="AK271" s="71"/>
      <c r="AL271" s="71"/>
      <c r="AM271" s="71"/>
      <c r="AN271" s="71"/>
      <c r="AO271" s="71"/>
    </row>
    <row r="272" spans="2:41" ht="12.75">
      <c r="B272" s="71"/>
      <c r="C272" s="71"/>
      <c r="D272" s="71"/>
      <c r="E272" s="71"/>
      <c r="F272" s="71"/>
      <c r="G272" s="71"/>
      <c r="H272" s="71"/>
      <c r="I272" s="71">
        <f t="shared" si="102"/>
        <v>1.3010000000000008</v>
      </c>
      <c r="J272" s="71"/>
      <c r="K272" s="71"/>
      <c r="L272" s="71"/>
      <c r="M272" s="71"/>
      <c r="N272" s="71"/>
      <c r="O272" s="71"/>
      <c r="P272" s="71"/>
      <c r="Q272" s="71"/>
      <c r="R272" s="78"/>
      <c r="S272" s="78"/>
      <c r="T272" s="78"/>
      <c r="U272" s="78"/>
      <c r="V272" s="78"/>
      <c r="W272" s="78"/>
      <c r="X272" s="78"/>
      <c r="Y272" s="71">
        <f t="shared" si="97"/>
        <v>0</v>
      </c>
      <c r="Z272" s="71">
        <f t="shared" si="96"/>
        <v>0</v>
      </c>
      <c r="AA272" s="78">
        <f t="shared" si="110"/>
        <v>0</v>
      </c>
      <c r="AB272" s="78">
        <f t="shared" si="111"/>
        <v>0</v>
      </c>
      <c r="AC272" s="78">
        <f t="shared" si="112"/>
        <v>0</v>
      </c>
      <c r="AD272" s="78">
        <f t="shared" si="113"/>
        <v>0</v>
      </c>
      <c r="AE272" s="78">
        <f t="shared" si="109"/>
        <v>0</v>
      </c>
      <c r="AF272" s="78">
        <f t="shared" si="114"/>
        <v>0</v>
      </c>
      <c r="AG272" s="78">
        <f t="shared" si="115"/>
        <v>0</v>
      </c>
      <c r="AH272" s="71">
        <f t="shared" si="116"/>
        <v>0</v>
      </c>
      <c r="AI272" s="71">
        <f t="shared" si="117"/>
        <v>0</v>
      </c>
      <c r="AJ272" s="71"/>
      <c r="AK272" s="71"/>
      <c r="AL272" s="71"/>
      <c r="AM272" s="71"/>
      <c r="AN272" s="71"/>
      <c r="AO272" s="71"/>
    </row>
    <row r="273" spans="2:41" ht="12.75">
      <c r="B273" s="71"/>
      <c r="C273" s="71"/>
      <c r="D273" s="71"/>
      <c r="E273" s="71"/>
      <c r="F273" s="71"/>
      <c r="G273" s="71"/>
      <c r="H273" s="71"/>
      <c r="I273" s="71">
        <f t="shared" si="102"/>
        <v>1.3110000000000008</v>
      </c>
      <c r="J273" s="71"/>
      <c r="K273" s="71"/>
      <c r="L273" s="71"/>
      <c r="M273" s="71"/>
      <c r="N273" s="71"/>
      <c r="O273" s="71"/>
      <c r="P273" s="71"/>
      <c r="Q273" s="71"/>
      <c r="R273" s="78"/>
      <c r="S273" s="78"/>
      <c r="T273" s="78"/>
      <c r="U273" s="78"/>
      <c r="V273" s="78"/>
      <c r="W273" s="78"/>
      <c r="X273" s="78"/>
      <c r="Y273" s="71">
        <f t="shared" si="97"/>
        <v>0</v>
      </c>
      <c r="Z273" s="71">
        <f t="shared" si="96"/>
        <v>0</v>
      </c>
      <c r="AA273" s="78">
        <f t="shared" si="110"/>
        <v>0</v>
      </c>
      <c r="AB273" s="78">
        <f t="shared" si="111"/>
        <v>0</v>
      </c>
      <c r="AC273" s="78">
        <f t="shared" si="112"/>
        <v>0</v>
      </c>
      <c r="AD273" s="78">
        <f t="shared" si="113"/>
        <v>0</v>
      </c>
      <c r="AE273" s="78">
        <f t="shared" si="109"/>
        <v>0</v>
      </c>
      <c r="AF273" s="78">
        <f t="shared" si="114"/>
        <v>0</v>
      </c>
      <c r="AG273" s="78">
        <f t="shared" si="115"/>
        <v>0</v>
      </c>
      <c r="AH273" s="71">
        <f t="shared" si="116"/>
        <v>0</v>
      </c>
      <c r="AI273" s="71">
        <f t="shared" si="117"/>
        <v>0</v>
      </c>
      <c r="AJ273" s="71"/>
      <c r="AK273" s="71"/>
      <c r="AL273" s="71"/>
      <c r="AM273" s="71"/>
      <c r="AN273" s="71"/>
      <c r="AO273" s="71"/>
    </row>
    <row r="274" spans="2:41" ht="12.75">
      <c r="B274" s="71"/>
      <c r="C274" s="71"/>
      <c r="D274" s="71"/>
      <c r="E274" s="71"/>
      <c r="F274" s="71"/>
      <c r="G274" s="71"/>
      <c r="H274" s="71"/>
      <c r="I274" s="71">
        <f aca="true" t="shared" si="118" ref="I274:I305">I273+0.01</f>
        <v>1.3210000000000008</v>
      </c>
      <c r="J274" s="71"/>
      <c r="K274" s="71"/>
      <c r="L274" s="71"/>
      <c r="M274" s="71"/>
      <c r="N274" s="71"/>
      <c r="O274" s="71"/>
      <c r="P274" s="71"/>
      <c r="Q274" s="71"/>
      <c r="R274" s="78"/>
      <c r="S274" s="78"/>
      <c r="T274" s="78"/>
      <c r="U274" s="78"/>
      <c r="V274" s="78"/>
      <c r="W274" s="78"/>
      <c r="X274" s="78"/>
      <c r="Y274" s="71">
        <f t="shared" si="97"/>
        <v>0</v>
      </c>
      <c r="Z274" s="71">
        <f t="shared" si="96"/>
        <v>0</v>
      </c>
      <c r="AA274" s="78">
        <f t="shared" si="110"/>
        <v>0</v>
      </c>
      <c r="AB274" s="78">
        <f t="shared" si="111"/>
        <v>0</v>
      </c>
      <c r="AC274" s="78">
        <f t="shared" si="112"/>
        <v>0</v>
      </c>
      <c r="AD274" s="78">
        <f t="shared" si="113"/>
        <v>0</v>
      </c>
      <c r="AE274" s="78">
        <f t="shared" si="109"/>
        <v>0</v>
      </c>
      <c r="AF274" s="78">
        <f t="shared" si="114"/>
        <v>0</v>
      </c>
      <c r="AG274" s="78">
        <f t="shared" si="115"/>
        <v>0</v>
      </c>
      <c r="AH274" s="71">
        <f t="shared" si="116"/>
        <v>0</v>
      </c>
      <c r="AI274" s="71">
        <f t="shared" si="117"/>
        <v>0</v>
      </c>
      <c r="AJ274" s="71"/>
      <c r="AK274" s="71"/>
      <c r="AL274" s="71"/>
      <c r="AM274" s="71"/>
      <c r="AN274" s="71"/>
      <c r="AO274" s="71"/>
    </row>
    <row r="275" spans="2:41" ht="12.75">
      <c r="B275" s="71"/>
      <c r="C275" s="71"/>
      <c r="D275" s="71"/>
      <c r="E275" s="71"/>
      <c r="F275" s="71"/>
      <c r="G275" s="71"/>
      <c r="H275" s="71"/>
      <c r="I275" s="71">
        <f t="shared" si="118"/>
        <v>1.3310000000000008</v>
      </c>
      <c r="J275" s="71"/>
      <c r="K275" s="71"/>
      <c r="L275" s="71"/>
      <c r="M275" s="71"/>
      <c r="N275" s="71"/>
      <c r="O275" s="71"/>
      <c r="P275" s="71"/>
      <c r="Q275" s="71"/>
      <c r="R275" s="78"/>
      <c r="S275" s="78"/>
      <c r="T275" s="78"/>
      <c r="U275" s="78"/>
      <c r="V275" s="78"/>
      <c r="W275" s="78"/>
      <c r="X275" s="78"/>
      <c r="Y275" s="71">
        <f t="shared" si="97"/>
        <v>0</v>
      </c>
      <c r="Z275" s="71">
        <f t="shared" si="96"/>
        <v>0</v>
      </c>
      <c r="AA275" s="78"/>
      <c r="AB275" s="78">
        <f t="shared" si="111"/>
        <v>0</v>
      </c>
      <c r="AC275" s="78">
        <f t="shared" si="112"/>
        <v>0</v>
      </c>
      <c r="AD275" s="78">
        <f t="shared" si="113"/>
        <v>0</v>
      </c>
      <c r="AE275" s="78">
        <f t="shared" si="109"/>
        <v>0</v>
      </c>
      <c r="AF275" s="78">
        <f t="shared" si="114"/>
        <v>0</v>
      </c>
      <c r="AG275" s="78">
        <f t="shared" si="115"/>
        <v>0</v>
      </c>
      <c r="AH275" s="71">
        <f t="shared" si="116"/>
        <v>0</v>
      </c>
      <c r="AI275" s="71">
        <f t="shared" si="117"/>
        <v>0</v>
      </c>
      <c r="AJ275" s="71"/>
      <c r="AK275" s="71"/>
      <c r="AL275" s="71"/>
      <c r="AM275" s="71"/>
      <c r="AN275" s="71"/>
      <c r="AO275" s="71"/>
    </row>
    <row r="276" spans="2:41" ht="12.75">
      <c r="B276" s="71"/>
      <c r="C276" s="71"/>
      <c r="D276" s="71"/>
      <c r="E276" s="71"/>
      <c r="F276" s="71"/>
      <c r="G276" s="71"/>
      <c r="H276" s="71"/>
      <c r="I276" s="71">
        <f t="shared" si="118"/>
        <v>1.3410000000000009</v>
      </c>
      <c r="J276" s="71"/>
      <c r="K276" s="71"/>
      <c r="L276" s="71"/>
      <c r="M276" s="71"/>
      <c r="N276" s="71"/>
      <c r="O276" s="71"/>
      <c r="P276" s="71"/>
      <c r="Q276" s="71"/>
      <c r="R276" s="78"/>
      <c r="S276" s="78"/>
      <c r="T276" s="78"/>
      <c r="U276" s="78"/>
      <c r="V276" s="78"/>
      <c r="W276" s="78"/>
      <c r="X276" s="78"/>
      <c r="Y276" s="71">
        <f t="shared" si="97"/>
        <v>0</v>
      </c>
      <c r="Z276" s="71">
        <f t="shared" si="96"/>
        <v>0</v>
      </c>
      <c r="AA276" s="78"/>
      <c r="AB276" s="78">
        <f t="shared" si="111"/>
        <v>0</v>
      </c>
      <c r="AC276" s="78">
        <f t="shared" si="112"/>
        <v>0</v>
      </c>
      <c r="AD276" s="78">
        <f t="shared" si="113"/>
        <v>0</v>
      </c>
      <c r="AE276" s="78">
        <f t="shared" si="109"/>
        <v>0</v>
      </c>
      <c r="AF276" s="78">
        <f t="shared" si="114"/>
        <v>0</v>
      </c>
      <c r="AG276" s="78">
        <f t="shared" si="115"/>
        <v>0</v>
      </c>
      <c r="AH276" s="71">
        <f t="shared" si="116"/>
        <v>0</v>
      </c>
      <c r="AI276" s="71">
        <f t="shared" si="117"/>
        <v>0</v>
      </c>
      <c r="AJ276" s="71"/>
      <c r="AK276" s="71"/>
      <c r="AL276" s="71"/>
      <c r="AM276" s="71"/>
      <c r="AN276" s="71"/>
      <c r="AO276" s="71"/>
    </row>
    <row r="277" spans="2:41" ht="12.75">
      <c r="B277" s="71"/>
      <c r="C277" s="71"/>
      <c r="D277" s="71"/>
      <c r="E277" s="71"/>
      <c r="F277" s="71"/>
      <c r="G277" s="71"/>
      <c r="H277" s="71"/>
      <c r="I277" s="71">
        <f t="shared" si="118"/>
        <v>1.3510000000000009</v>
      </c>
      <c r="J277" s="71"/>
      <c r="K277" s="71"/>
      <c r="L277" s="71"/>
      <c r="M277" s="71"/>
      <c r="N277" s="71"/>
      <c r="O277" s="71"/>
      <c r="P277" s="71"/>
      <c r="Q277" s="71"/>
      <c r="R277" s="78"/>
      <c r="S277" s="78"/>
      <c r="T277" s="78"/>
      <c r="U277" s="78"/>
      <c r="V277" s="78"/>
      <c r="W277" s="78"/>
      <c r="X277" s="78"/>
      <c r="Y277" s="71">
        <f t="shared" si="97"/>
        <v>0</v>
      </c>
      <c r="Z277" s="71">
        <f t="shared" si="96"/>
        <v>0</v>
      </c>
      <c r="AA277" s="78"/>
      <c r="AB277" s="78">
        <f t="shared" si="111"/>
        <v>0</v>
      </c>
      <c r="AC277" s="78">
        <f t="shared" si="112"/>
        <v>0</v>
      </c>
      <c r="AD277" s="78">
        <f t="shared" si="113"/>
        <v>0</v>
      </c>
      <c r="AE277" s="78">
        <f t="shared" si="109"/>
        <v>0</v>
      </c>
      <c r="AF277" s="78">
        <f t="shared" si="114"/>
        <v>0</v>
      </c>
      <c r="AG277" s="78">
        <f t="shared" si="115"/>
        <v>0</v>
      </c>
      <c r="AH277" s="71">
        <f t="shared" si="116"/>
        <v>0</v>
      </c>
      <c r="AI277" s="71">
        <f t="shared" si="117"/>
        <v>0</v>
      </c>
      <c r="AJ277" s="71"/>
      <c r="AK277" s="71"/>
      <c r="AL277" s="71"/>
      <c r="AM277" s="71"/>
      <c r="AN277" s="71"/>
      <c r="AO277" s="71"/>
    </row>
    <row r="278" spans="2:41" ht="12.75">
      <c r="B278" s="71"/>
      <c r="C278" s="71"/>
      <c r="D278" s="71"/>
      <c r="E278" s="71"/>
      <c r="F278" s="71"/>
      <c r="G278" s="71"/>
      <c r="H278" s="71"/>
      <c r="I278" s="71">
        <f t="shared" si="118"/>
        <v>1.3610000000000009</v>
      </c>
      <c r="J278" s="71"/>
      <c r="K278" s="71"/>
      <c r="L278" s="71"/>
      <c r="M278" s="71"/>
      <c r="N278" s="71"/>
      <c r="O278" s="71"/>
      <c r="P278" s="71"/>
      <c r="Q278" s="71"/>
      <c r="R278" s="78"/>
      <c r="S278" s="78"/>
      <c r="T278" s="78"/>
      <c r="U278" s="78"/>
      <c r="V278" s="78"/>
      <c r="W278" s="78"/>
      <c r="X278" s="78"/>
      <c r="Y278" s="71">
        <f t="shared" si="97"/>
        <v>0</v>
      </c>
      <c r="Z278" s="71">
        <f t="shared" si="96"/>
        <v>0</v>
      </c>
      <c r="AA278" s="78"/>
      <c r="AB278" s="78">
        <f t="shared" si="111"/>
        <v>0</v>
      </c>
      <c r="AC278" s="78">
        <f t="shared" si="112"/>
        <v>0</v>
      </c>
      <c r="AD278" s="78">
        <f t="shared" si="113"/>
        <v>0</v>
      </c>
      <c r="AE278" s="78">
        <f t="shared" si="109"/>
        <v>0</v>
      </c>
      <c r="AF278" s="78">
        <f t="shared" si="114"/>
        <v>0</v>
      </c>
      <c r="AG278" s="78">
        <f t="shared" si="115"/>
        <v>0</v>
      </c>
      <c r="AH278" s="71">
        <f t="shared" si="116"/>
        <v>0</v>
      </c>
      <c r="AI278" s="71">
        <f t="shared" si="117"/>
        <v>0</v>
      </c>
      <c r="AJ278" s="71"/>
      <c r="AK278" s="71"/>
      <c r="AL278" s="71"/>
      <c r="AM278" s="71"/>
      <c r="AN278" s="71"/>
      <c r="AO278" s="71"/>
    </row>
    <row r="279" spans="2:41" ht="12.75">
      <c r="B279" s="71"/>
      <c r="C279" s="71"/>
      <c r="D279" s="71"/>
      <c r="E279" s="71"/>
      <c r="F279" s="71"/>
      <c r="G279" s="71"/>
      <c r="H279" s="71"/>
      <c r="I279" s="71">
        <f t="shared" si="118"/>
        <v>1.3710000000000009</v>
      </c>
      <c r="J279" s="71"/>
      <c r="K279" s="71"/>
      <c r="L279" s="71"/>
      <c r="M279" s="71"/>
      <c r="N279" s="71"/>
      <c r="O279" s="71"/>
      <c r="P279" s="71"/>
      <c r="Q279" s="71"/>
      <c r="R279" s="78"/>
      <c r="S279" s="78"/>
      <c r="T279" s="78"/>
      <c r="U279" s="78"/>
      <c r="V279" s="78"/>
      <c r="W279" s="78"/>
      <c r="X279" s="78"/>
      <c r="Y279" s="71">
        <f t="shared" si="97"/>
        <v>0</v>
      </c>
      <c r="Z279" s="71">
        <f t="shared" si="96"/>
        <v>0</v>
      </c>
      <c r="AA279" s="78"/>
      <c r="AB279" s="78">
        <f t="shared" si="111"/>
        <v>0</v>
      </c>
      <c r="AC279" s="78">
        <f t="shared" si="112"/>
        <v>0</v>
      </c>
      <c r="AD279" s="78">
        <f t="shared" si="113"/>
        <v>0</v>
      </c>
      <c r="AE279" s="78">
        <f t="shared" si="109"/>
        <v>0</v>
      </c>
      <c r="AF279" s="78">
        <f t="shared" si="114"/>
        <v>0</v>
      </c>
      <c r="AG279" s="78">
        <f t="shared" si="115"/>
        <v>0</v>
      </c>
      <c r="AH279" s="71">
        <f t="shared" si="116"/>
        <v>0</v>
      </c>
      <c r="AI279" s="71">
        <f t="shared" si="117"/>
        <v>0</v>
      </c>
      <c r="AJ279" s="71"/>
      <c r="AK279" s="71"/>
      <c r="AL279" s="71"/>
      <c r="AM279" s="71"/>
      <c r="AN279" s="71"/>
      <c r="AO279" s="71"/>
    </row>
    <row r="280" spans="2:41" ht="12.75">
      <c r="B280" s="71"/>
      <c r="C280" s="71"/>
      <c r="D280" s="71"/>
      <c r="E280" s="71"/>
      <c r="F280" s="71"/>
      <c r="G280" s="71"/>
      <c r="H280" s="71"/>
      <c r="I280" s="71">
        <f t="shared" si="118"/>
        <v>1.381000000000001</v>
      </c>
      <c r="J280" s="71"/>
      <c r="K280" s="71"/>
      <c r="L280" s="71"/>
      <c r="M280" s="71"/>
      <c r="N280" s="71"/>
      <c r="O280" s="71"/>
      <c r="P280" s="71"/>
      <c r="Q280" s="71"/>
      <c r="R280" s="78"/>
      <c r="S280" s="78"/>
      <c r="T280" s="78"/>
      <c r="U280" s="78"/>
      <c r="V280" s="78"/>
      <c r="W280" s="78"/>
      <c r="X280" s="78"/>
      <c r="Y280" s="71">
        <f t="shared" si="97"/>
        <v>0</v>
      </c>
      <c r="Z280" s="71">
        <f t="shared" si="96"/>
        <v>0</v>
      </c>
      <c r="AA280" s="78"/>
      <c r="AB280" s="78">
        <f t="shared" si="111"/>
        <v>0</v>
      </c>
      <c r="AC280" s="78">
        <f t="shared" si="112"/>
        <v>0</v>
      </c>
      <c r="AD280" s="78">
        <f t="shared" si="113"/>
        <v>0</v>
      </c>
      <c r="AE280" s="78">
        <f t="shared" si="109"/>
        <v>0</v>
      </c>
      <c r="AF280" s="78">
        <f t="shared" si="114"/>
        <v>0</v>
      </c>
      <c r="AG280" s="78">
        <f t="shared" si="115"/>
        <v>0</v>
      </c>
      <c r="AH280" s="71">
        <f t="shared" si="116"/>
        <v>0</v>
      </c>
      <c r="AI280" s="71">
        <f t="shared" si="117"/>
        <v>0</v>
      </c>
      <c r="AJ280" s="71"/>
      <c r="AK280" s="71"/>
      <c r="AL280" s="71"/>
      <c r="AM280" s="71"/>
      <c r="AN280" s="71"/>
      <c r="AO280" s="71"/>
    </row>
    <row r="281" spans="2:41" ht="12.75">
      <c r="B281" s="71"/>
      <c r="C281" s="71"/>
      <c r="D281" s="71"/>
      <c r="E281" s="71"/>
      <c r="F281" s="71"/>
      <c r="G281" s="71"/>
      <c r="H281" s="71"/>
      <c r="I281" s="71">
        <f t="shared" si="118"/>
        <v>1.391000000000001</v>
      </c>
      <c r="J281" s="71"/>
      <c r="K281" s="71"/>
      <c r="L281" s="71"/>
      <c r="M281" s="71"/>
      <c r="N281" s="71"/>
      <c r="O281" s="71"/>
      <c r="P281" s="71"/>
      <c r="Q281" s="71"/>
      <c r="R281" s="78"/>
      <c r="S281" s="78"/>
      <c r="T281" s="78"/>
      <c r="U281" s="78"/>
      <c r="V281" s="78"/>
      <c r="W281" s="78"/>
      <c r="X281" s="78"/>
      <c r="Y281" s="71">
        <f t="shared" si="97"/>
        <v>0</v>
      </c>
      <c r="Z281" s="71">
        <f t="shared" si="96"/>
        <v>0</v>
      </c>
      <c r="AA281" s="78"/>
      <c r="AB281" s="78">
        <f t="shared" si="111"/>
        <v>0</v>
      </c>
      <c r="AC281" s="78">
        <f t="shared" si="112"/>
        <v>0</v>
      </c>
      <c r="AD281" s="78">
        <f t="shared" si="113"/>
        <v>0</v>
      </c>
      <c r="AE281" s="78">
        <f t="shared" si="109"/>
        <v>0</v>
      </c>
      <c r="AF281" s="78">
        <f t="shared" si="114"/>
        <v>0</v>
      </c>
      <c r="AG281" s="78">
        <f t="shared" si="115"/>
        <v>0</v>
      </c>
      <c r="AH281" s="71">
        <f t="shared" si="116"/>
        <v>0</v>
      </c>
      <c r="AI281" s="71">
        <f t="shared" si="117"/>
        <v>0</v>
      </c>
      <c r="AJ281" s="71"/>
      <c r="AK281" s="71"/>
      <c r="AL281" s="71"/>
      <c r="AM281" s="71"/>
      <c r="AN281" s="71"/>
      <c r="AO281" s="71"/>
    </row>
    <row r="282" spans="2:41" ht="12.75">
      <c r="B282" s="71"/>
      <c r="C282" s="71"/>
      <c r="D282" s="71"/>
      <c r="E282" s="71"/>
      <c r="F282" s="71"/>
      <c r="G282" s="71"/>
      <c r="H282" s="71"/>
      <c r="I282" s="71">
        <f t="shared" si="118"/>
        <v>1.401000000000001</v>
      </c>
      <c r="J282" s="71"/>
      <c r="K282" s="71"/>
      <c r="L282" s="71"/>
      <c r="M282" s="71"/>
      <c r="N282" s="71"/>
      <c r="O282" s="71"/>
      <c r="P282" s="71"/>
      <c r="Q282" s="71"/>
      <c r="R282" s="78"/>
      <c r="S282" s="78"/>
      <c r="T282" s="78"/>
      <c r="U282" s="78"/>
      <c r="V282" s="78"/>
      <c r="W282" s="78"/>
      <c r="X282" s="78"/>
      <c r="Y282" s="71">
        <f t="shared" si="97"/>
        <v>0</v>
      </c>
      <c r="Z282" s="71">
        <f t="shared" si="96"/>
        <v>0</v>
      </c>
      <c r="AA282" s="78"/>
      <c r="AB282" s="78">
        <f t="shared" si="111"/>
        <v>0</v>
      </c>
      <c r="AC282" s="78">
        <f t="shared" si="112"/>
        <v>0</v>
      </c>
      <c r="AD282" s="78">
        <f t="shared" si="113"/>
        <v>0</v>
      </c>
      <c r="AE282" s="78">
        <f t="shared" si="109"/>
        <v>0</v>
      </c>
      <c r="AF282" s="78">
        <f t="shared" si="114"/>
        <v>0</v>
      </c>
      <c r="AG282" s="78">
        <f t="shared" si="115"/>
        <v>0</v>
      </c>
      <c r="AH282" s="71">
        <f t="shared" si="116"/>
        <v>0</v>
      </c>
      <c r="AI282" s="71">
        <f t="shared" si="117"/>
        <v>0</v>
      </c>
      <c r="AJ282" s="71"/>
      <c r="AK282" s="71"/>
      <c r="AL282" s="71"/>
      <c r="AM282" s="71"/>
      <c r="AN282" s="71"/>
      <c r="AO282" s="71"/>
    </row>
    <row r="283" spans="2:41" ht="12.75">
      <c r="B283" s="71"/>
      <c r="C283" s="71"/>
      <c r="D283" s="71"/>
      <c r="E283" s="71"/>
      <c r="F283" s="71"/>
      <c r="G283" s="71"/>
      <c r="H283" s="71"/>
      <c r="I283" s="71">
        <f t="shared" si="118"/>
        <v>1.411000000000001</v>
      </c>
      <c r="J283" s="71"/>
      <c r="K283" s="71"/>
      <c r="L283" s="71"/>
      <c r="M283" s="71"/>
      <c r="N283" s="71"/>
      <c r="O283" s="71"/>
      <c r="P283" s="71"/>
      <c r="Q283" s="71"/>
      <c r="R283" s="78"/>
      <c r="S283" s="78"/>
      <c r="T283" s="78"/>
      <c r="U283" s="78"/>
      <c r="V283" s="78"/>
      <c r="W283" s="78"/>
      <c r="X283" s="78"/>
      <c r="Y283" s="71">
        <f t="shared" si="97"/>
        <v>0</v>
      </c>
      <c r="Z283" s="71">
        <f t="shared" si="96"/>
        <v>0</v>
      </c>
      <c r="AA283" s="78"/>
      <c r="AB283" s="78">
        <f t="shared" si="111"/>
        <v>0</v>
      </c>
      <c r="AC283" s="78">
        <f t="shared" si="112"/>
        <v>0</v>
      </c>
      <c r="AD283" s="78">
        <f t="shared" si="113"/>
        <v>0</v>
      </c>
      <c r="AE283" s="78">
        <f t="shared" si="109"/>
        <v>0</v>
      </c>
      <c r="AF283" s="78">
        <f t="shared" si="114"/>
        <v>0</v>
      </c>
      <c r="AG283" s="78">
        <f t="shared" si="115"/>
        <v>0</v>
      </c>
      <c r="AH283" s="71">
        <f t="shared" si="116"/>
        <v>0</v>
      </c>
      <c r="AI283" s="71">
        <f t="shared" si="117"/>
        <v>0</v>
      </c>
      <c r="AJ283" s="71"/>
      <c r="AK283" s="71"/>
      <c r="AL283" s="71"/>
      <c r="AM283" s="71"/>
      <c r="AN283" s="71"/>
      <c r="AO283" s="71"/>
    </row>
    <row r="284" spans="2:41" ht="12.75">
      <c r="B284" s="71"/>
      <c r="C284" s="71"/>
      <c r="D284" s="71"/>
      <c r="E284" s="71"/>
      <c r="F284" s="71"/>
      <c r="G284" s="71"/>
      <c r="H284" s="71"/>
      <c r="I284" s="71">
        <f t="shared" si="118"/>
        <v>1.421000000000001</v>
      </c>
      <c r="J284" s="71"/>
      <c r="K284" s="71"/>
      <c r="L284" s="71"/>
      <c r="M284" s="71"/>
      <c r="N284" s="71"/>
      <c r="O284" s="71"/>
      <c r="P284" s="71"/>
      <c r="Q284" s="71"/>
      <c r="R284" s="78"/>
      <c r="S284" s="78"/>
      <c r="T284" s="78"/>
      <c r="U284" s="78"/>
      <c r="V284" s="78"/>
      <c r="W284" s="78"/>
      <c r="X284" s="78"/>
      <c r="Y284" s="71">
        <f t="shared" si="97"/>
        <v>0</v>
      </c>
      <c r="Z284" s="71">
        <f t="shared" si="96"/>
        <v>0</v>
      </c>
      <c r="AA284" s="78"/>
      <c r="AB284" s="78">
        <f t="shared" si="111"/>
        <v>0</v>
      </c>
      <c r="AC284" s="78">
        <f t="shared" si="112"/>
        <v>0</v>
      </c>
      <c r="AD284" s="78">
        <f t="shared" si="113"/>
        <v>0</v>
      </c>
      <c r="AE284" s="78">
        <f t="shared" si="109"/>
        <v>0</v>
      </c>
      <c r="AF284" s="78">
        <f t="shared" si="114"/>
        <v>0</v>
      </c>
      <c r="AG284" s="78">
        <f t="shared" si="115"/>
        <v>0</v>
      </c>
      <c r="AH284" s="71">
        <f t="shared" si="116"/>
        <v>0</v>
      </c>
      <c r="AI284" s="71">
        <f t="shared" si="117"/>
        <v>0</v>
      </c>
      <c r="AJ284" s="71"/>
      <c r="AK284" s="71"/>
      <c r="AL284" s="71"/>
      <c r="AM284" s="71"/>
      <c r="AN284" s="71"/>
      <c r="AO284" s="71"/>
    </row>
    <row r="285" spans="2:41" ht="12.75">
      <c r="B285" s="71"/>
      <c r="C285" s="71"/>
      <c r="D285" s="71"/>
      <c r="E285" s="71"/>
      <c r="F285" s="71"/>
      <c r="G285" s="71"/>
      <c r="H285" s="71"/>
      <c r="I285" s="71">
        <f t="shared" si="118"/>
        <v>1.431000000000001</v>
      </c>
      <c r="J285" s="71"/>
      <c r="K285" s="71"/>
      <c r="L285" s="71"/>
      <c r="M285" s="71"/>
      <c r="N285" s="71"/>
      <c r="O285" s="71"/>
      <c r="P285" s="71"/>
      <c r="Q285" s="71"/>
      <c r="R285" s="78"/>
      <c r="S285" s="78"/>
      <c r="T285" s="78"/>
      <c r="U285" s="78"/>
      <c r="V285" s="78"/>
      <c r="W285" s="78"/>
      <c r="X285" s="78"/>
      <c r="Y285" s="71">
        <f t="shared" si="97"/>
        <v>0</v>
      </c>
      <c r="Z285" s="71">
        <f t="shared" si="96"/>
        <v>0</v>
      </c>
      <c r="AA285" s="78"/>
      <c r="AB285" s="78">
        <f t="shared" si="111"/>
        <v>0</v>
      </c>
      <c r="AC285" s="78">
        <f t="shared" si="112"/>
        <v>0</v>
      </c>
      <c r="AD285" s="78">
        <f t="shared" si="113"/>
        <v>0</v>
      </c>
      <c r="AE285" s="78">
        <f t="shared" si="109"/>
        <v>0</v>
      </c>
      <c r="AF285" s="78">
        <f t="shared" si="114"/>
        <v>0</v>
      </c>
      <c r="AG285" s="78">
        <f t="shared" si="115"/>
        <v>0</v>
      </c>
      <c r="AH285" s="71">
        <f t="shared" si="116"/>
        <v>0</v>
      </c>
      <c r="AI285" s="71">
        <f t="shared" si="117"/>
        <v>0</v>
      </c>
      <c r="AJ285" s="71"/>
      <c r="AK285" s="71"/>
      <c r="AL285" s="71"/>
      <c r="AM285" s="71"/>
      <c r="AN285" s="71"/>
      <c r="AO285" s="71"/>
    </row>
    <row r="286" spans="2:41" ht="12.75">
      <c r="B286" s="71"/>
      <c r="C286" s="71"/>
      <c r="D286" s="71"/>
      <c r="E286" s="71"/>
      <c r="F286" s="71"/>
      <c r="G286" s="71"/>
      <c r="H286" s="71"/>
      <c r="I286" s="71">
        <f t="shared" si="118"/>
        <v>1.441000000000001</v>
      </c>
      <c r="J286" s="71"/>
      <c r="K286" s="71"/>
      <c r="L286" s="71"/>
      <c r="M286" s="71"/>
      <c r="N286" s="71"/>
      <c r="O286" s="71"/>
      <c r="P286" s="71"/>
      <c r="Q286" s="71"/>
      <c r="R286" s="78"/>
      <c r="S286" s="78"/>
      <c r="T286" s="78"/>
      <c r="U286" s="78"/>
      <c r="V286" s="78"/>
      <c r="W286" s="78"/>
      <c r="X286" s="78"/>
      <c r="Y286" s="71">
        <f t="shared" si="97"/>
        <v>0</v>
      </c>
      <c r="Z286" s="71">
        <f t="shared" si="96"/>
        <v>0</v>
      </c>
      <c r="AA286" s="78"/>
      <c r="AB286" s="78">
        <f t="shared" si="111"/>
        <v>0</v>
      </c>
      <c r="AC286" s="78">
        <f t="shared" si="112"/>
        <v>0</v>
      </c>
      <c r="AD286" s="78">
        <f t="shared" si="113"/>
        <v>0</v>
      </c>
      <c r="AE286" s="78">
        <f t="shared" si="109"/>
        <v>0</v>
      </c>
      <c r="AF286" s="78">
        <f t="shared" si="114"/>
        <v>0</v>
      </c>
      <c r="AG286" s="78">
        <f t="shared" si="115"/>
        <v>0</v>
      </c>
      <c r="AH286" s="71">
        <f t="shared" si="116"/>
        <v>0</v>
      </c>
      <c r="AI286" s="71">
        <f t="shared" si="117"/>
        <v>0</v>
      </c>
      <c r="AJ286" s="71"/>
      <c r="AK286" s="71"/>
      <c r="AL286" s="71"/>
      <c r="AM286" s="71"/>
      <c r="AN286" s="71"/>
      <c r="AO286" s="71"/>
    </row>
    <row r="287" spans="2:41" ht="12.75">
      <c r="B287" s="71"/>
      <c r="C287" s="71"/>
      <c r="D287" s="71"/>
      <c r="E287" s="71"/>
      <c r="F287" s="71"/>
      <c r="G287" s="71"/>
      <c r="H287" s="71"/>
      <c r="I287" s="71">
        <f t="shared" si="118"/>
        <v>1.451000000000001</v>
      </c>
      <c r="J287" s="71"/>
      <c r="K287" s="71"/>
      <c r="L287" s="71"/>
      <c r="M287" s="71"/>
      <c r="N287" s="71"/>
      <c r="O287" s="71"/>
      <c r="P287" s="71"/>
      <c r="Q287" s="71"/>
      <c r="R287" s="78"/>
      <c r="S287" s="78"/>
      <c r="T287" s="78"/>
      <c r="U287" s="78"/>
      <c r="V287" s="78"/>
      <c r="W287" s="78"/>
      <c r="X287" s="78"/>
      <c r="Y287" s="71">
        <f t="shared" si="97"/>
        <v>0</v>
      </c>
      <c r="Z287" s="71">
        <f aca="true" t="shared" si="119" ref="Z287:Z350">IF($O$8&gt;0,(0.3^2-Y287^2)^(1/2),0)</f>
        <v>0</v>
      </c>
      <c r="AA287" s="78"/>
      <c r="AB287" s="78">
        <f t="shared" si="111"/>
        <v>0</v>
      </c>
      <c r="AC287" s="78">
        <f t="shared" si="112"/>
        <v>0</v>
      </c>
      <c r="AD287" s="78">
        <f t="shared" si="113"/>
        <v>0</v>
      </c>
      <c r="AE287" s="78">
        <f t="shared" si="109"/>
        <v>0</v>
      </c>
      <c r="AF287" s="78">
        <f t="shared" si="114"/>
        <v>0</v>
      </c>
      <c r="AG287" s="78">
        <f t="shared" si="115"/>
        <v>0</v>
      </c>
      <c r="AH287" s="71">
        <f t="shared" si="116"/>
        <v>0</v>
      </c>
      <c r="AI287" s="71">
        <f t="shared" si="117"/>
        <v>0</v>
      </c>
      <c r="AJ287" s="71"/>
      <c r="AK287" s="71"/>
      <c r="AL287" s="71"/>
      <c r="AM287" s="71"/>
      <c r="AN287" s="71"/>
      <c r="AO287" s="71"/>
    </row>
    <row r="288" spans="2:41" ht="12.75">
      <c r="B288" s="71"/>
      <c r="C288" s="71"/>
      <c r="D288" s="71"/>
      <c r="E288" s="71"/>
      <c r="F288" s="71"/>
      <c r="G288" s="71"/>
      <c r="H288" s="71"/>
      <c r="I288" s="71">
        <f t="shared" si="118"/>
        <v>1.461000000000001</v>
      </c>
      <c r="J288" s="71"/>
      <c r="K288" s="71"/>
      <c r="L288" s="71"/>
      <c r="M288" s="71"/>
      <c r="N288" s="71"/>
      <c r="O288" s="71"/>
      <c r="P288" s="71"/>
      <c r="Q288" s="71"/>
      <c r="R288" s="78"/>
      <c r="S288" s="78"/>
      <c r="T288" s="78"/>
      <c r="U288" s="78"/>
      <c r="V288" s="78"/>
      <c r="W288" s="78"/>
      <c r="X288" s="78"/>
      <c r="Y288" s="71">
        <f t="shared" si="97"/>
        <v>0</v>
      </c>
      <c r="Z288" s="71">
        <f t="shared" si="119"/>
        <v>0</v>
      </c>
      <c r="AA288" s="78"/>
      <c r="AB288" s="78">
        <f t="shared" si="111"/>
        <v>0</v>
      </c>
      <c r="AC288" s="78">
        <f t="shared" si="112"/>
        <v>0</v>
      </c>
      <c r="AD288" s="78">
        <f t="shared" si="113"/>
        <v>0</v>
      </c>
      <c r="AE288" s="78">
        <f t="shared" si="109"/>
        <v>0</v>
      </c>
      <c r="AF288" s="78">
        <f t="shared" si="114"/>
        <v>0</v>
      </c>
      <c r="AG288" s="78">
        <f t="shared" si="115"/>
        <v>0</v>
      </c>
      <c r="AH288" s="71">
        <f t="shared" si="116"/>
        <v>0</v>
      </c>
      <c r="AI288" s="71">
        <f t="shared" si="117"/>
        <v>0</v>
      </c>
      <c r="AJ288" s="71"/>
      <c r="AK288" s="71"/>
      <c r="AL288" s="71"/>
      <c r="AM288" s="71"/>
      <c r="AN288" s="71"/>
      <c r="AO288" s="71"/>
    </row>
    <row r="289" spans="2:41" ht="12.75">
      <c r="B289" s="71"/>
      <c r="C289" s="71"/>
      <c r="D289" s="71"/>
      <c r="E289" s="71"/>
      <c r="F289" s="71"/>
      <c r="G289" s="71"/>
      <c r="H289" s="71"/>
      <c r="I289" s="71">
        <f t="shared" si="118"/>
        <v>1.471000000000001</v>
      </c>
      <c r="J289" s="71"/>
      <c r="K289" s="71"/>
      <c r="L289" s="71"/>
      <c r="M289" s="71"/>
      <c r="N289" s="71"/>
      <c r="O289" s="71"/>
      <c r="P289" s="71"/>
      <c r="Q289" s="71"/>
      <c r="R289" s="78"/>
      <c r="S289" s="78"/>
      <c r="T289" s="78"/>
      <c r="U289" s="78"/>
      <c r="V289" s="78"/>
      <c r="W289" s="78"/>
      <c r="X289" s="78"/>
      <c r="Y289" s="71">
        <f t="shared" si="97"/>
        <v>0</v>
      </c>
      <c r="Z289" s="71">
        <f t="shared" si="119"/>
        <v>0</v>
      </c>
      <c r="AA289" s="78"/>
      <c r="AB289" s="78">
        <f t="shared" si="111"/>
        <v>0</v>
      </c>
      <c r="AC289" s="78">
        <f t="shared" si="112"/>
        <v>0</v>
      </c>
      <c r="AD289" s="78">
        <f t="shared" si="113"/>
        <v>0</v>
      </c>
      <c r="AE289" s="78">
        <f t="shared" si="109"/>
        <v>0</v>
      </c>
      <c r="AF289" s="78">
        <f t="shared" si="114"/>
        <v>0</v>
      </c>
      <c r="AG289" s="78">
        <f t="shared" si="115"/>
        <v>0</v>
      </c>
      <c r="AH289" s="71">
        <f t="shared" si="116"/>
        <v>0</v>
      </c>
      <c r="AI289" s="71">
        <f t="shared" si="117"/>
        <v>0</v>
      </c>
      <c r="AJ289" s="71"/>
      <c r="AK289" s="71"/>
      <c r="AL289" s="71"/>
      <c r="AM289" s="71"/>
      <c r="AN289" s="71"/>
      <c r="AO289" s="71"/>
    </row>
    <row r="290" spans="2:41" ht="12.75">
      <c r="B290" s="71"/>
      <c r="C290" s="71"/>
      <c r="D290" s="71"/>
      <c r="E290" s="71"/>
      <c r="F290" s="71"/>
      <c r="G290" s="71"/>
      <c r="H290" s="71"/>
      <c r="I290" s="71">
        <f t="shared" si="118"/>
        <v>1.481000000000001</v>
      </c>
      <c r="J290" s="71"/>
      <c r="K290" s="71"/>
      <c r="L290" s="71"/>
      <c r="M290" s="71"/>
      <c r="N290" s="71"/>
      <c r="O290" s="71"/>
      <c r="P290" s="71"/>
      <c r="Q290" s="71"/>
      <c r="R290" s="78"/>
      <c r="S290" s="78"/>
      <c r="T290" s="78"/>
      <c r="U290" s="78"/>
      <c r="V290" s="78"/>
      <c r="W290" s="78"/>
      <c r="X290" s="78"/>
      <c r="Y290" s="71">
        <f t="shared" si="97"/>
        <v>0</v>
      </c>
      <c r="Z290" s="71">
        <f t="shared" si="119"/>
        <v>0</v>
      </c>
      <c r="AA290" s="78"/>
      <c r="AB290" s="78">
        <f t="shared" si="111"/>
        <v>0</v>
      </c>
      <c r="AC290" s="78">
        <f t="shared" si="112"/>
        <v>0</v>
      </c>
      <c r="AD290" s="78">
        <f t="shared" si="113"/>
        <v>0</v>
      </c>
      <c r="AE290" s="78">
        <f t="shared" si="109"/>
        <v>0</v>
      </c>
      <c r="AF290" s="78">
        <f t="shared" si="114"/>
        <v>0</v>
      </c>
      <c r="AG290" s="78">
        <f t="shared" si="115"/>
        <v>0</v>
      </c>
      <c r="AH290" s="71">
        <f t="shared" si="116"/>
        <v>0</v>
      </c>
      <c r="AI290" s="71">
        <f t="shared" si="117"/>
        <v>0</v>
      </c>
      <c r="AJ290" s="71"/>
      <c r="AK290" s="71"/>
      <c r="AL290" s="71"/>
      <c r="AM290" s="71"/>
      <c r="AN290" s="71"/>
      <c r="AO290" s="71"/>
    </row>
    <row r="291" spans="2:41" ht="12.75">
      <c r="B291" s="71"/>
      <c r="C291" s="71"/>
      <c r="D291" s="71"/>
      <c r="E291" s="71"/>
      <c r="F291" s="71"/>
      <c r="G291" s="71"/>
      <c r="H291" s="71"/>
      <c r="I291" s="71">
        <f t="shared" si="118"/>
        <v>1.491000000000001</v>
      </c>
      <c r="J291" s="71"/>
      <c r="K291" s="71"/>
      <c r="L291" s="71"/>
      <c r="M291" s="71"/>
      <c r="N291" s="71"/>
      <c r="O291" s="71"/>
      <c r="P291" s="71"/>
      <c r="Q291" s="71"/>
      <c r="R291" s="78"/>
      <c r="S291" s="78"/>
      <c r="T291" s="78"/>
      <c r="U291" s="78"/>
      <c r="V291" s="78"/>
      <c r="W291" s="78"/>
      <c r="X291" s="78"/>
      <c r="Y291" s="71">
        <f t="shared" si="97"/>
        <v>0</v>
      </c>
      <c r="Z291" s="71">
        <f t="shared" si="119"/>
        <v>0</v>
      </c>
      <c r="AA291" s="78"/>
      <c r="AB291" s="78"/>
      <c r="AC291" s="78"/>
      <c r="AD291" s="78">
        <f t="shared" si="113"/>
        <v>0</v>
      </c>
      <c r="AE291" s="78">
        <f t="shared" si="109"/>
        <v>0</v>
      </c>
      <c r="AF291" s="78">
        <f t="shared" si="114"/>
        <v>0</v>
      </c>
      <c r="AG291" s="78">
        <f t="shared" si="115"/>
        <v>0</v>
      </c>
      <c r="AH291" s="71">
        <f t="shared" si="116"/>
        <v>0</v>
      </c>
      <c r="AI291" s="71">
        <f t="shared" si="117"/>
        <v>0</v>
      </c>
      <c r="AJ291" s="71"/>
      <c r="AK291" s="71"/>
      <c r="AL291" s="71"/>
      <c r="AM291" s="71"/>
      <c r="AN291" s="71"/>
      <c r="AO291" s="71"/>
    </row>
    <row r="292" spans="2:41" ht="12.75">
      <c r="B292" s="71"/>
      <c r="C292" s="71"/>
      <c r="D292" s="71"/>
      <c r="E292" s="71"/>
      <c r="F292" s="71"/>
      <c r="G292" s="71"/>
      <c r="H292" s="71"/>
      <c r="I292" s="71">
        <f t="shared" si="118"/>
        <v>1.501000000000001</v>
      </c>
      <c r="J292" s="71"/>
      <c r="K292" s="71"/>
      <c r="L292" s="71"/>
      <c r="M292" s="71"/>
      <c r="N292" s="71"/>
      <c r="O292" s="71"/>
      <c r="P292" s="71"/>
      <c r="Q292" s="71"/>
      <c r="R292" s="78"/>
      <c r="S292" s="78"/>
      <c r="T292" s="78"/>
      <c r="U292" s="78"/>
      <c r="V292" s="78"/>
      <c r="W292" s="78"/>
      <c r="X292" s="78"/>
      <c r="Y292" s="71">
        <f t="shared" si="97"/>
        <v>0</v>
      </c>
      <c r="Z292" s="71">
        <f t="shared" si="119"/>
        <v>0</v>
      </c>
      <c r="AA292" s="78"/>
      <c r="AB292" s="78"/>
      <c r="AC292" s="78"/>
      <c r="AD292" s="78">
        <f t="shared" si="113"/>
        <v>0</v>
      </c>
      <c r="AE292" s="78">
        <f t="shared" si="109"/>
        <v>0</v>
      </c>
      <c r="AF292" s="78">
        <f t="shared" si="114"/>
        <v>0</v>
      </c>
      <c r="AG292" s="78">
        <f t="shared" si="115"/>
        <v>0</v>
      </c>
      <c r="AH292" s="71">
        <f t="shared" si="116"/>
        <v>0</v>
      </c>
      <c r="AI292" s="71">
        <f t="shared" si="117"/>
        <v>0</v>
      </c>
      <c r="AJ292" s="71"/>
      <c r="AK292" s="71"/>
      <c r="AL292" s="71"/>
      <c r="AM292" s="71"/>
      <c r="AN292" s="71"/>
      <c r="AO292" s="71"/>
    </row>
    <row r="293" spans="2:41" ht="12.75">
      <c r="B293" s="71"/>
      <c r="C293" s="71"/>
      <c r="D293" s="71"/>
      <c r="E293" s="71"/>
      <c r="F293" s="71"/>
      <c r="G293" s="71"/>
      <c r="H293" s="71"/>
      <c r="I293" s="71">
        <f t="shared" si="118"/>
        <v>1.511000000000001</v>
      </c>
      <c r="J293" s="71"/>
      <c r="K293" s="71"/>
      <c r="L293" s="71"/>
      <c r="M293" s="71"/>
      <c r="N293" s="71"/>
      <c r="O293" s="71"/>
      <c r="P293" s="71"/>
      <c r="Q293" s="71"/>
      <c r="R293" s="78"/>
      <c r="S293" s="78"/>
      <c r="T293" s="78"/>
      <c r="U293" s="78"/>
      <c r="V293" s="78"/>
      <c r="W293" s="78"/>
      <c r="X293" s="78"/>
      <c r="Y293" s="71">
        <f t="shared" si="97"/>
        <v>0</v>
      </c>
      <c r="Z293" s="71">
        <f t="shared" si="119"/>
        <v>0</v>
      </c>
      <c r="AA293" s="78"/>
      <c r="AB293" s="78"/>
      <c r="AC293" s="78"/>
      <c r="AD293" s="78">
        <f t="shared" si="113"/>
        <v>0</v>
      </c>
      <c r="AE293" s="78">
        <f t="shared" si="109"/>
        <v>0</v>
      </c>
      <c r="AF293" s="78">
        <f t="shared" si="114"/>
        <v>0</v>
      </c>
      <c r="AG293" s="78">
        <f t="shared" si="115"/>
        <v>0</v>
      </c>
      <c r="AH293" s="71">
        <f t="shared" si="116"/>
        <v>0</v>
      </c>
      <c r="AI293" s="71">
        <f t="shared" si="117"/>
        <v>0</v>
      </c>
      <c r="AJ293" s="71"/>
      <c r="AK293" s="71"/>
      <c r="AL293" s="71"/>
      <c r="AM293" s="71"/>
      <c r="AN293" s="71"/>
      <c r="AO293" s="71"/>
    </row>
    <row r="294" spans="2:41" ht="12.75">
      <c r="B294" s="71"/>
      <c r="C294" s="71"/>
      <c r="D294" s="71"/>
      <c r="E294" s="71"/>
      <c r="F294" s="71"/>
      <c r="G294" s="71"/>
      <c r="H294" s="71"/>
      <c r="I294" s="71">
        <f t="shared" si="118"/>
        <v>1.521000000000001</v>
      </c>
      <c r="J294" s="71"/>
      <c r="K294" s="71"/>
      <c r="L294" s="71"/>
      <c r="M294" s="71"/>
      <c r="N294" s="71"/>
      <c r="O294" s="71"/>
      <c r="P294" s="71"/>
      <c r="Q294" s="71"/>
      <c r="R294" s="78"/>
      <c r="S294" s="78"/>
      <c r="T294" s="78"/>
      <c r="U294" s="78"/>
      <c r="V294" s="78"/>
      <c r="W294" s="78"/>
      <c r="X294" s="78"/>
      <c r="Y294" s="71">
        <f aca="true" t="shared" si="120" ref="Y294:Y357">IF(AND($O$8&gt;0,Y293&gt;-((0.3^2*(1-$O$8^2))^(1/2))),Y293-0.02,IF(AND($O$8&lt;0,Y293&gt;-((0.3^2*(1-$O$8^2))^(1/2))),Y293-0.02,Y293))</f>
        <v>0</v>
      </c>
      <c r="Z294" s="71">
        <f t="shared" si="119"/>
        <v>0</v>
      </c>
      <c r="AA294" s="78"/>
      <c r="AB294" s="78"/>
      <c r="AC294" s="78"/>
      <c r="AD294" s="78">
        <f t="shared" si="113"/>
        <v>0</v>
      </c>
      <c r="AE294" s="78">
        <f t="shared" si="109"/>
        <v>0</v>
      </c>
      <c r="AF294" s="78">
        <f t="shared" si="114"/>
        <v>0</v>
      </c>
      <c r="AG294" s="78">
        <f t="shared" si="115"/>
        <v>0</v>
      </c>
      <c r="AH294" s="71">
        <f t="shared" si="116"/>
        <v>0</v>
      </c>
      <c r="AI294" s="71">
        <f t="shared" si="117"/>
        <v>0</v>
      </c>
      <c r="AJ294" s="71"/>
      <c r="AK294" s="71"/>
      <c r="AL294" s="71"/>
      <c r="AM294" s="71"/>
      <c r="AN294" s="71"/>
      <c r="AO294" s="71"/>
    </row>
    <row r="295" spans="2:41" ht="12.75">
      <c r="B295" s="71"/>
      <c r="C295" s="71"/>
      <c r="D295" s="71"/>
      <c r="E295" s="71"/>
      <c r="F295" s="71"/>
      <c r="G295" s="71"/>
      <c r="H295" s="71"/>
      <c r="I295" s="71">
        <f t="shared" si="118"/>
        <v>1.531000000000001</v>
      </c>
      <c r="J295" s="71"/>
      <c r="K295" s="71"/>
      <c r="L295" s="71"/>
      <c r="M295" s="71"/>
      <c r="N295" s="71"/>
      <c r="O295" s="71"/>
      <c r="P295" s="71"/>
      <c r="Q295" s="71"/>
      <c r="R295" s="78"/>
      <c r="S295" s="78"/>
      <c r="T295" s="78"/>
      <c r="U295" s="78"/>
      <c r="V295" s="78"/>
      <c r="W295" s="78"/>
      <c r="X295" s="78"/>
      <c r="Y295" s="71">
        <f t="shared" si="120"/>
        <v>0</v>
      </c>
      <c r="Z295" s="71">
        <f t="shared" si="119"/>
        <v>0</v>
      </c>
      <c r="AA295" s="78"/>
      <c r="AB295" s="78"/>
      <c r="AC295" s="78"/>
      <c r="AD295" s="78">
        <f t="shared" si="113"/>
        <v>0</v>
      </c>
      <c r="AE295" s="78">
        <f t="shared" si="109"/>
        <v>0</v>
      </c>
      <c r="AF295" s="78">
        <f t="shared" si="114"/>
        <v>0</v>
      </c>
      <c r="AG295" s="78">
        <f t="shared" si="115"/>
        <v>0</v>
      </c>
      <c r="AH295" s="71">
        <f t="shared" si="116"/>
        <v>0</v>
      </c>
      <c r="AI295" s="71">
        <f t="shared" si="117"/>
        <v>0</v>
      </c>
      <c r="AJ295" s="71"/>
      <c r="AK295" s="71"/>
      <c r="AL295" s="71"/>
      <c r="AM295" s="71"/>
      <c r="AN295" s="71"/>
      <c r="AO295" s="71"/>
    </row>
    <row r="296" spans="2:41" ht="12.75">
      <c r="B296" s="71"/>
      <c r="C296" s="71"/>
      <c r="D296" s="71"/>
      <c r="E296" s="71"/>
      <c r="F296" s="71"/>
      <c r="G296" s="71"/>
      <c r="H296" s="71"/>
      <c r="I296" s="71">
        <f t="shared" si="118"/>
        <v>1.541000000000001</v>
      </c>
      <c r="J296" s="71"/>
      <c r="K296" s="71"/>
      <c r="L296" s="71"/>
      <c r="M296" s="71"/>
      <c r="N296" s="71"/>
      <c r="O296" s="71"/>
      <c r="P296" s="71"/>
      <c r="Q296" s="71"/>
      <c r="R296" s="78"/>
      <c r="S296" s="78"/>
      <c r="T296" s="78"/>
      <c r="U296" s="78"/>
      <c r="V296" s="78"/>
      <c r="W296" s="78"/>
      <c r="X296" s="78"/>
      <c r="Y296" s="71">
        <f t="shared" si="120"/>
        <v>0</v>
      </c>
      <c r="Z296" s="71">
        <f t="shared" si="119"/>
        <v>0</v>
      </c>
      <c r="AA296" s="78"/>
      <c r="AB296" s="78"/>
      <c r="AC296" s="78"/>
      <c r="AD296" s="78">
        <f t="shared" si="113"/>
        <v>0</v>
      </c>
      <c r="AE296" s="78">
        <f t="shared" si="109"/>
        <v>0</v>
      </c>
      <c r="AF296" s="78">
        <f t="shared" si="114"/>
        <v>0</v>
      </c>
      <c r="AG296" s="78">
        <f t="shared" si="115"/>
        <v>0</v>
      </c>
      <c r="AH296" s="71">
        <f t="shared" si="116"/>
        <v>0</v>
      </c>
      <c r="AI296" s="71">
        <f t="shared" si="117"/>
        <v>0</v>
      </c>
      <c r="AJ296" s="71"/>
      <c r="AK296" s="71"/>
      <c r="AL296" s="71"/>
      <c r="AM296" s="71"/>
      <c r="AN296" s="71"/>
      <c r="AO296" s="71"/>
    </row>
    <row r="297" spans="2:41" ht="12.75">
      <c r="B297" s="71"/>
      <c r="C297" s="71"/>
      <c r="D297" s="71"/>
      <c r="E297" s="71"/>
      <c r="F297" s="71"/>
      <c r="G297" s="71"/>
      <c r="H297" s="71"/>
      <c r="I297" s="71">
        <f t="shared" si="118"/>
        <v>1.551000000000001</v>
      </c>
      <c r="J297" s="71"/>
      <c r="K297" s="71"/>
      <c r="L297" s="71"/>
      <c r="M297" s="71"/>
      <c r="N297" s="71"/>
      <c r="O297" s="71"/>
      <c r="P297" s="71"/>
      <c r="Q297" s="71"/>
      <c r="R297" s="78"/>
      <c r="S297" s="78"/>
      <c r="T297" s="78"/>
      <c r="U297" s="78"/>
      <c r="V297" s="78"/>
      <c r="W297" s="78"/>
      <c r="X297" s="78"/>
      <c r="Y297" s="71">
        <f t="shared" si="120"/>
        <v>0</v>
      </c>
      <c r="Z297" s="71">
        <f t="shared" si="119"/>
        <v>0</v>
      </c>
      <c r="AA297" s="78"/>
      <c r="AB297" s="78"/>
      <c r="AC297" s="78"/>
      <c r="AD297" s="78">
        <f t="shared" si="113"/>
        <v>0</v>
      </c>
      <c r="AE297" s="78">
        <f t="shared" si="109"/>
        <v>0</v>
      </c>
      <c r="AF297" s="78">
        <f t="shared" si="114"/>
        <v>0</v>
      </c>
      <c r="AG297" s="78">
        <f t="shared" si="115"/>
        <v>0</v>
      </c>
      <c r="AH297" s="71">
        <f t="shared" si="116"/>
        <v>0</v>
      </c>
      <c r="AI297" s="71">
        <f t="shared" si="117"/>
        <v>0</v>
      </c>
      <c r="AJ297" s="71"/>
      <c r="AK297" s="71"/>
      <c r="AL297" s="71"/>
      <c r="AM297" s="71"/>
      <c r="AN297" s="71"/>
      <c r="AO297" s="71"/>
    </row>
    <row r="298" spans="2:41" ht="12.75">
      <c r="B298" s="71"/>
      <c r="C298" s="71"/>
      <c r="D298" s="71"/>
      <c r="E298" s="71"/>
      <c r="F298" s="71"/>
      <c r="G298" s="71"/>
      <c r="H298" s="71"/>
      <c r="I298" s="71">
        <f t="shared" si="118"/>
        <v>1.561000000000001</v>
      </c>
      <c r="J298" s="71"/>
      <c r="K298" s="71"/>
      <c r="L298" s="71"/>
      <c r="M298" s="71"/>
      <c r="N298" s="71"/>
      <c r="O298" s="71"/>
      <c r="P298" s="71"/>
      <c r="Q298" s="71"/>
      <c r="R298" s="78"/>
      <c r="S298" s="78"/>
      <c r="T298" s="78"/>
      <c r="U298" s="78"/>
      <c r="V298" s="78"/>
      <c r="W298" s="78"/>
      <c r="X298" s="78"/>
      <c r="Y298" s="71">
        <f t="shared" si="120"/>
        <v>0</v>
      </c>
      <c r="Z298" s="71">
        <f t="shared" si="119"/>
        <v>0</v>
      </c>
      <c r="AA298" s="78"/>
      <c r="AB298" s="78"/>
      <c r="AC298" s="78"/>
      <c r="AD298" s="78">
        <f t="shared" si="113"/>
        <v>0</v>
      </c>
      <c r="AE298" s="78">
        <f t="shared" si="109"/>
        <v>0</v>
      </c>
      <c r="AF298" s="78">
        <f t="shared" si="114"/>
        <v>0</v>
      </c>
      <c r="AG298" s="78">
        <f t="shared" si="115"/>
        <v>0</v>
      </c>
      <c r="AH298" s="71">
        <f t="shared" si="116"/>
        <v>0</v>
      </c>
      <c r="AI298" s="71">
        <f t="shared" si="117"/>
        <v>0</v>
      </c>
      <c r="AJ298" s="71"/>
      <c r="AK298" s="71"/>
      <c r="AL298" s="71"/>
      <c r="AM298" s="71"/>
      <c r="AN298" s="71"/>
      <c r="AO298" s="71"/>
    </row>
    <row r="299" spans="2:41" ht="12.75">
      <c r="B299" s="71"/>
      <c r="C299" s="71"/>
      <c r="D299" s="71"/>
      <c r="E299" s="71"/>
      <c r="F299" s="71"/>
      <c r="G299" s="71"/>
      <c r="H299" s="71"/>
      <c r="I299" s="71">
        <f t="shared" si="118"/>
        <v>1.571000000000001</v>
      </c>
      <c r="J299" s="71"/>
      <c r="K299" s="71"/>
      <c r="L299" s="71"/>
      <c r="M299" s="71"/>
      <c r="N299" s="71"/>
      <c r="O299" s="71"/>
      <c r="P299" s="71"/>
      <c r="Q299" s="71"/>
      <c r="R299" s="78"/>
      <c r="S299" s="78"/>
      <c r="T299" s="78"/>
      <c r="U299" s="78"/>
      <c r="V299" s="78"/>
      <c r="W299" s="78"/>
      <c r="X299" s="78"/>
      <c r="Y299" s="71">
        <f t="shared" si="120"/>
        <v>0</v>
      </c>
      <c r="Z299" s="71">
        <f t="shared" si="119"/>
        <v>0</v>
      </c>
      <c r="AA299" s="78"/>
      <c r="AB299" s="78"/>
      <c r="AC299" s="78"/>
      <c r="AD299" s="78">
        <f t="shared" si="113"/>
        <v>0</v>
      </c>
      <c r="AE299" s="78">
        <f aca="true" t="shared" si="121" ref="AE299:AE330">IF(AD299&lt;&gt;0,-((0.451^2-AD299^2)^(1/2)),0)</f>
        <v>0</v>
      </c>
      <c r="AF299" s="78">
        <f t="shared" si="114"/>
        <v>0</v>
      </c>
      <c r="AG299" s="78">
        <f t="shared" si="115"/>
        <v>0</v>
      </c>
      <c r="AH299" s="71">
        <f t="shared" si="116"/>
        <v>0</v>
      </c>
      <c r="AI299" s="71">
        <f t="shared" si="117"/>
        <v>0</v>
      </c>
      <c r="AJ299" s="71"/>
      <c r="AK299" s="71"/>
      <c r="AL299" s="71"/>
      <c r="AM299" s="71"/>
      <c r="AN299" s="71"/>
      <c r="AO299" s="71"/>
    </row>
    <row r="300" spans="2:41" ht="12.75">
      <c r="B300" s="71"/>
      <c r="C300" s="71"/>
      <c r="D300" s="71"/>
      <c r="E300" s="71"/>
      <c r="F300" s="71"/>
      <c r="G300" s="71"/>
      <c r="H300" s="71"/>
      <c r="I300" s="71">
        <f t="shared" si="118"/>
        <v>1.581000000000001</v>
      </c>
      <c r="J300" s="71"/>
      <c r="K300" s="71"/>
      <c r="L300" s="71"/>
      <c r="M300" s="71"/>
      <c r="N300" s="71"/>
      <c r="O300" s="71"/>
      <c r="P300" s="71"/>
      <c r="Q300" s="71"/>
      <c r="R300" s="78"/>
      <c r="S300" s="78"/>
      <c r="T300" s="78"/>
      <c r="U300" s="78"/>
      <c r="V300" s="78"/>
      <c r="W300" s="78"/>
      <c r="X300" s="78"/>
      <c r="Y300" s="71">
        <f t="shared" si="120"/>
        <v>0</v>
      </c>
      <c r="Z300" s="71">
        <f t="shared" si="119"/>
        <v>0</v>
      </c>
      <c r="AA300" s="78"/>
      <c r="AB300" s="78"/>
      <c r="AC300" s="78"/>
      <c r="AD300" s="78">
        <f aca="true" t="shared" si="122" ref="AD300:AD334">IF(AND($E$43=270,$D$116=4),AD299+0.01,0)</f>
        <v>0</v>
      </c>
      <c r="AE300" s="78">
        <f t="shared" si="121"/>
        <v>0</v>
      </c>
      <c r="AF300" s="78">
        <f aca="true" t="shared" si="123" ref="AF300:AF331">IF(AND($E$43=360,$D$116=4),AF299+0.01,0)</f>
        <v>0</v>
      </c>
      <c r="AG300" s="78">
        <f aca="true" t="shared" si="124" ref="AG300:AG331">IF(AF300&lt;&gt;0,-((0.45^2-AF300^2)^(1/2)),0)</f>
        <v>0</v>
      </c>
      <c r="AH300" s="71">
        <f aca="true" t="shared" si="125" ref="AH300:AH331">IF(AND($E$43=360,$D$116=1),AH299+0.01,0)</f>
        <v>0</v>
      </c>
      <c r="AI300" s="71">
        <f aca="true" t="shared" si="126" ref="AI300:AI331">IF(AH300&lt;&gt;0,-((0.45^2-AH300^2)^(1/2)),0)</f>
        <v>0</v>
      </c>
      <c r="AJ300" s="71"/>
      <c r="AK300" s="71"/>
      <c r="AL300" s="71"/>
      <c r="AM300" s="71"/>
      <c r="AN300" s="71"/>
      <c r="AO300" s="71"/>
    </row>
    <row r="301" spans="2:41" ht="12.75">
      <c r="B301" s="71"/>
      <c r="C301" s="71"/>
      <c r="D301" s="71"/>
      <c r="E301" s="71"/>
      <c r="F301" s="71"/>
      <c r="G301" s="71"/>
      <c r="H301" s="71"/>
      <c r="I301" s="71">
        <f t="shared" si="118"/>
        <v>1.591000000000001</v>
      </c>
      <c r="J301" s="71"/>
      <c r="K301" s="71"/>
      <c r="L301" s="71"/>
      <c r="M301" s="71"/>
      <c r="N301" s="71"/>
      <c r="O301" s="71"/>
      <c r="P301" s="71"/>
      <c r="Q301" s="71"/>
      <c r="R301" s="78"/>
      <c r="S301" s="78"/>
      <c r="T301" s="78"/>
      <c r="U301" s="78"/>
      <c r="V301" s="78"/>
      <c r="W301" s="78"/>
      <c r="X301" s="78"/>
      <c r="Y301" s="71">
        <f t="shared" si="120"/>
        <v>0</v>
      </c>
      <c r="Z301" s="71">
        <f t="shared" si="119"/>
        <v>0</v>
      </c>
      <c r="AA301" s="78"/>
      <c r="AB301" s="78"/>
      <c r="AC301" s="78"/>
      <c r="AD301" s="78">
        <f t="shared" si="122"/>
        <v>0</v>
      </c>
      <c r="AE301" s="78">
        <f t="shared" si="121"/>
        <v>0</v>
      </c>
      <c r="AF301" s="78">
        <f t="shared" si="123"/>
        <v>0</v>
      </c>
      <c r="AG301" s="78">
        <f t="shared" si="124"/>
        <v>0</v>
      </c>
      <c r="AH301" s="71">
        <f t="shared" si="125"/>
        <v>0</v>
      </c>
      <c r="AI301" s="71">
        <f t="shared" si="126"/>
        <v>0</v>
      </c>
      <c r="AJ301" s="71"/>
      <c r="AK301" s="71"/>
      <c r="AL301" s="71"/>
      <c r="AM301" s="71"/>
      <c r="AN301" s="71"/>
      <c r="AO301" s="71"/>
    </row>
    <row r="302" spans="2:41" ht="12.75">
      <c r="B302" s="71"/>
      <c r="C302" s="71"/>
      <c r="D302" s="71"/>
      <c r="E302" s="71"/>
      <c r="F302" s="71"/>
      <c r="G302" s="71"/>
      <c r="H302" s="71"/>
      <c r="I302" s="71">
        <f t="shared" si="118"/>
        <v>1.601000000000001</v>
      </c>
      <c r="J302" s="71"/>
      <c r="K302" s="71"/>
      <c r="L302" s="71"/>
      <c r="M302" s="71"/>
      <c r="N302" s="71"/>
      <c r="O302" s="71"/>
      <c r="P302" s="71"/>
      <c r="Q302" s="71"/>
      <c r="R302" s="78"/>
      <c r="S302" s="78"/>
      <c r="T302" s="78"/>
      <c r="U302" s="78"/>
      <c r="V302" s="78"/>
      <c r="W302" s="78"/>
      <c r="X302" s="78"/>
      <c r="Y302" s="71">
        <f t="shared" si="120"/>
        <v>0</v>
      </c>
      <c r="Z302" s="71">
        <f t="shared" si="119"/>
        <v>0</v>
      </c>
      <c r="AA302" s="78"/>
      <c r="AB302" s="78"/>
      <c r="AC302" s="78"/>
      <c r="AD302" s="78">
        <f t="shared" si="122"/>
        <v>0</v>
      </c>
      <c r="AE302" s="78">
        <f t="shared" si="121"/>
        <v>0</v>
      </c>
      <c r="AF302" s="78">
        <f t="shared" si="123"/>
        <v>0</v>
      </c>
      <c r="AG302" s="78">
        <f t="shared" si="124"/>
        <v>0</v>
      </c>
      <c r="AH302" s="71">
        <f t="shared" si="125"/>
        <v>0</v>
      </c>
      <c r="AI302" s="71">
        <f t="shared" si="126"/>
        <v>0</v>
      </c>
      <c r="AJ302" s="71"/>
      <c r="AK302" s="71"/>
      <c r="AL302" s="71"/>
      <c r="AM302" s="71"/>
      <c r="AN302" s="71"/>
      <c r="AO302" s="71"/>
    </row>
    <row r="303" spans="2:41" ht="12.75">
      <c r="B303" s="71"/>
      <c r="C303" s="71"/>
      <c r="D303" s="71"/>
      <c r="E303" s="71"/>
      <c r="F303" s="71"/>
      <c r="G303" s="71"/>
      <c r="H303" s="71"/>
      <c r="I303" s="71">
        <f t="shared" si="118"/>
        <v>1.611000000000001</v>
      </c>
      <c r="J303" s="71"/>
      <c r="K303" s="71"/>
      <c r="L303" s="71"/>
      <c r="M303" s="71"/>
      <c r="N303" s="71"/>
      <c r="O303" s="71"/>
      <c r="P303" s="71"/>
      <c r="Q303" s="71"/>
      <c r="R303" s="78"/>
      <c r="S303" s="78"/>
      <c r="T303" s="78"/>
      <c r="U303" s="78"/>
      <c r="V303" s="78"/>
      <c r="W303" s="78"/>
      <c r="X303" s="78"/>
      <c r="Y303" s="71">
        <f t="shared" si="120"/>
        <v>0</v>
      </c>
      <c r="Z303" s="71">
        <f t="shared" si="119"/>
        <v>0</v>
      </c>
      <c r="AA303" s="78"/>
      <c r="AB303" s="78"/>
      <c r="AC303" s="78"/>
      <c r="AD303" s="78">
        <f t="shared" si="122"/>
        <v>0</v>
      </c>
      <c r="AE303" s="78">
        <f t="shared" si="121"/>
        <v>0</v>
      </c>
      <c r="AF303" s="78">
        <f t="shared" si="123"/>
        <v>0</v>
      </c>
      <c r="AG303" s="78">
        <f t="shared" si="124"/>
        <v>0</v>
      </c>
      <c r="AH303" s="71">
        <f t="shared" si="125"/>
        <v>0</v>
      </c>
      <c r="AI303" s="71">
        <f t="shared" si="126"/>
        <v>0</v>
      </c>
      <c r="AJ303" s="71"/>
      <c r="AK303" s="71"/>
      <c r="AL303" s="71"/>
      <c r="AM303" s="71"/>
      <c r="AN303" s="71"/>
      <c r="AO303" s="71"/>
    </row>
    <row r="304" spans="2:41" ht="12.75">
      <c r="B304" s="71"/>
      <c r="C304" s="71"/>
      <c r="D304" s="71"/>
      <c r="E304" s="71"/>
      <c r="F304" s="71"/>
      <c r="G304" s="71"/>
      <c r="H304" s="71"/>
      <c r="I304" s="71">
        <f t="shared" si="118"/>
        <v>1.621000000000001</v>
      </c>
      <c r="J304" s="71"/>
      <c r="K304" s="71"/>
      <c r="L304" s="71"/>
      <c r="M304" s="71"/>
      <c r="N304" s="71"/>
      <c r="O304" s="71"/>
      <c r="P304" s="71"/>
      <c r="Q304" s="71"/>
      <c r="R304" s="78"/>
      <c r="S304" s="78"/>
      <c r="T304" s="78"/>
      <c r="U304" s="78"/>
      <c r="V304" s="78"/>
      <c r="W304" s="78"/>
      <c r="X304" s="78"/>
      <c r="Y304" s="71">
        <f t="shared" si="120"/>
        <v>0</v>
      </c>
      <c r="Z304" s="71">
        <f t="shared" si="119"/>
        <v>0</v>
      </c>
      <c r="AA304" s="78"/>
      <c r="AB304" s="78"/>
      <c r="AC304" s="78"/>
      <c r="AD304" s="78">
        <f t="shared" si="122"/>
        <v>0</v>
      </c>
      <c r="AE304" s="78">
        <f t="shared" si="121"/>
        <v>0</v>
      </c>
      <c r="AF304" s="78">
        <f t="shared" si="123"/>
        <v>0</v>
      </c>
      <c r="AG304" s="78">
        <f t="shared" si="124"/>
        <v>0</v>
      </c>
      <c r="AH304" s="71">
        <f t="shared" si="125"/>
        <v>0</v>
      </c>
      <c r="AI304" s="71">
        <f t="shared" si="126"/>
        <v>0</v>
      </c>
      <c r="AJ304" s="71"/>
      <c r="AK304" s="71"/>
      <c r="AL304" s="71"/>
      <c r="AM304" s="71"/>
      <c r="AN304" s="71"/>
      <c r="AO304" s="71"/>
    </row>
    <row r="305" spans="2:41" ht="12.75">
      <c r="B305" s="71"/>
      <c r="C305" s="71"/>
      <c r="D305" s="71"/>
      <c r="E305" s="71"/>
      <c r="F305" s="71"/>
      <c r="G305" s="71"/>
      <c r="H305" s="71"/>
      <c r="I305" s="71">
        <f t="shared" si="118"/>
        <v>1.6310000000000011</v>
      </c>
      <c r="J305" s="71"/>
      <c r="K305" s="71"/>
      <c r="L305" s="71"/>
      <c r="M305" s="71"/>
      <c r="N305" s="71"/>
      <c r="O305" s="71"/>
      <c r="P305" s="71"/>
      <c r="Q305" s="71"/>
      <c r="R305" s="78"/>
      <c r="S305" s="78"/>
      <c r="T305" s="78"/>
      <c r="U305" s="78"/>
      <c r="V305" s="78"/>
      <c r="W305" s="78"/>
      <c r="X305" s="78"/>
      <c r="Y305" s="71">
        <f t="shared" si="120"/>
        <v>0</v>
      </c>
      <c r="Z305" s="71">
        <f t="shared" si="119"/>
        <v>0</v>
      </c>
      <c r="AA305" s="78"/>
      <c r="AB305" s="78"/>
      <c r="AC305" s="78"/>
      <c r="AD305" s="78">
        <f t="shared" si="122"/>
        <v>0</v>
      </c>
      <c r="AE305" s="78">
        <f t="shared" si="121"/>
        <v>0</v>
      </c>
      <c r="AF305" s="78">
        <f t="shared" si="123"/>
        <v>0</v>
      </c>
      <c r="AG305" s="78">
        <f t="shared" si="124"/>
        <v>0</v>
      </c>
      <c r="AH305" s="71">
        <f t="shared" si="125"/>
        <v>0</v>
      </c>
      <c r="AI305" s="71">
        <f t="shared" si="126"/>
        <v>0</v>
      </c>
      <c r="AJ305" s="71"/>
      <c r="AK305" s="71"/>
      <c r="AL305" s="71"/>
      <c r="AM305" s="71"/>
      <c r="AN305" s="71"/>
      <c r="AO305" s="71"/>
    </row>
    <row r="306" spans="2:41" ht="12.75">
      <c r="B306" s="71"/>
      <c r="C306" s="71"/>
      <c r="D306" s="71"/>
      <c r="E306" s="71"/>
      <c r="F306" s="71"/>
      <c r="G306" s="71"/>
      <c r="H306" s="71"/>
      <c r="I306" s="71">
        <f aca="true" t="shared" si="127" ref="I306:I312">I305+0.01</f>
        <v>1.6410000000000011</v>
      </c>
      <c r="J306" s="71"/>
      <c r="K306" s="71"/>
      <c r="L306" s="71"/>
      <c r="M306" s="71"/>
      <c r="N306" s="71"/>
      <c r="O306" s="71"/>
      <c r="P306" s="71"/>
      <c r="Q306" s="71"/>
      <c r="R306" s="78"/>
      <c r="S306" s="78"/>
      <c r="T306" s="78"/>
      <c r="U306" s="78"/>
      <c r="V306" s="78"/>
      <c r="W306" s="78"/>
      <c r="X306" s="78"/>
      <c r="Y306" s="71">
        <f t="shared" si="120"/>
        <v>0</v>
      </c>
      <c r="Z306" s="71">
        <f t="shared" si="119"/>
        <v>0</v>
      </c>
      <c r="AA306" s="78"/>
      <c r="AB306" s="78"/>
      <c r="AC306" s="78"/>
      <c r="AD306" s="78">
        <f t="shared" si="122"/>
        <v>0</v>
      </c>
      <c r="AE306" s="78">
        <f t="shared" si="121"/>
        <v>0</v>
      </c>
      <c r="AF306" s="78">
        <f t="shared" si="123"/>
        <v>0</v>
      </c>
      <c r="AG306" s="78">
        <f t="shared" si="124"/>
        <v>0</v>
      </c>
      <c r="AH306" s="71">
        <f t="shared" si="125"/>
        <v>0</v>
      </c>
      <c r="AI306" s="71">
        <f t="shared" si="126"/>
        <v>0</v>
      </c>
      <c r="AJ306" s="71"/>
      <c r="AK306" s="71"/>
      <c r="AL306" s="71"/>
      <c r="AM306" s="71"/>
      <c r="AN306" s="71"/>
      <c r="AO306" s="71"/>
    </row>
    <row r="307" spans="2:41" ht="12.75">
      <c r="B307" s="71"/>
      <c r="C307" s="71"/>
      <c r="D307" s="71"/>
      <c r="E307" s="71"/>
      <c r="F307" s="71"/>
      <c r="G307" s="71"/>
      <c r="H307" s="71"/>
      <c r="I307" s="71">
        <f t="shared" si="127"/>
        <v>1.6510000000000011</v>
      </c>
      <c r="J307" s="71"/>
      <c r="K307" s="71"/>
      <c r="L307" s="71"/>
      <c r="M307" s="71"/>
      <c r="N307" s="71"/>
      <c r="O307" s="71"/>
      <c r="P307" s="71"/>
      <c r="Q307" s="71"/>
      <c r="R307" s="78"/>
      <c r="S307" s="78"/>
      <c r="T307" s="78"/>
      <c r="U307" s="78"/>
      <c r="V307" s="78"/>
      <c r="W307" s="78"/>
      <c r="X307" s="78"/>
      <c r="Y307" s="71">
        <f t="shared" si="120"/>
        <v>0</v>
      </c>
      <c r="Z307" s="71">
        <f t="shared" si="119"/>
        <v>0</v>
      </c>
      <c r="AA307" s="78"/>
      <c r="AB307" s="78"/>
      <c r="AC307" s="78"/>
      <c r="AD307" s="78">
        <f t="shared" si="122"/>
        <v>0</v>
      </c>
      <c r="AE307" s="78">
        <f t="shared" si="121"/>
        <v>0</v>
      </c>
      <c r="AF307" s="78">
        <f t="shared" si="123"/>
        <v>0</v>
      </c>
      <c r="AG307" s="78">
        <f t="shared" si="124"/>
        <v>0</v>
      </c>
      <c r="AH307" s="71">
        <f t="shared" si="125"/>
        <v>0</v>
      </c>
      <c r="AI307" s="71">
        <f t="shared" si="126"/>
        <v>0</v>
      </c>
      <c r="AJ307" s="71"/>
      <c r="AK307" s="71"/>
      <c r="AL307" s="71"/>
      <c r="AM307" s="71"/>
      <c r="AN307" s="71"/>
      <c r="AO307" s="71"/>
    </row>
    <row r="308" spans="2:41" ht="12.75">
      <c r="B308" s="71"/>
      <c r="C308" s="71"/>
      <c r="D308" s="71"/>
      <c r="E308" s="71"/>
      <c r="F308" s="71"/>
      <c r="G308" s="71"/>
      <c r="H308" s="71"/>
      <c r="I308" s="71">
        <f t="shared" si="127"/>
        <v>1.6610000000000011</v>
      </c>
      <c r="J308" s="71"/>
      <c r="K308" s="71"/>
      <c r="L308" s="71"/>
      <c r="M308" s="71"/>
      <c r="N308" s="71"/>
      <c r="O308" s="71"/>
      <c r="P308" s="71"/>
      <c r="Q308" s="71"/>
      <c r="R308" s="78"/>
      <c r="S308" s="78"/>
      <c r="T308" s="78"/>
      <c r="U308" s="78"/>
      <c r="V308" s="78"/>
      <c r="W308" s="78"/>
      <c r="X308" s="78"/>
      <c r="Y308" s="71">
        <f t="shared" si="120"/>
        <v>0</v>
      </c>
      <c r="Z308" s="71">
        <f t="shared" si="119"/>
        <v>0</v>
      </c>
      <c r="AA308" s="78"/>
      <c r="AB308" s="78"/>
      <c r="AC308" s="78"/>
      <c r="AD308" s="78">
        <f t="shared" si="122"/>
        <v>0</v>
      </c>
      <c r="AE308" s="78">
        <f t="shared" si="121"/>
        <v>0</v>
      </c>
      <c r="AF308" s="78">
        <f t="shared" si="123"/>
        <v>0</v>
      </c>
      <c r="AG308" s="78">
        <f t="shared" si="124"/>
        <v>0</v>
      </c>
      <c r="AH308" s="71">
        <f t="shared" si="125"/>
        <v>0</v>
      </c>
      <c r="AI308" s="71">
        <f t="shared" si="126"/>
        <v>0</v>
      </c>
      <c r="AJ308" s="71"/>
      <c r="AK308" s="71"/>
      <c r="AL308" s="71"/>
      <c r="AM308" s="71"/>
      <c r="AN308" s="71"/>
      <c r="AO308" s="71"/>
    </row>
    <row r="309" spans="2:41" ht="12.75">
      <c r="B309" s="71"/>
      <c r="C309" s="71"/>
      <c r="D309" s="71"/>
      <c r="E309" s="71"/>
      <c r="F309" s="71"/>
      <c r="G309" s="71"/>
      <c r="H309" s="71"/>
      <c r="I309" s="71">
        <f t="shared" si="127"/>
        <v>1.6710000000000012</v>
      </c>
      <c r="J309" s="71"/>
      <c r="K309" s="71"/>
      <c r="L309" s="71"/>
      <c r="M309" s="71"/>
      <c r="N309" s="71"/>
      <c r="O309" s="71"/>
      <c r="P309" s="71"/>
      <c r="Q309" s="71"/>
      <c r="R309" s="78"/>
      <c r="S309" s="78"/>
      <c r="T309" s="78"/>
      <c r="U309" s="78"/>
      <c r="V309" s="78"/>
      <c r="W309" s="78"/>
      <c r="X309" s="78"/>
      <c r="Y309" s="71">
        <f t="shared" si="120"/>
        <v>0</v>
      </c>
      <c r="Z309" s="71">
        <f t="shared" si="119"/>
        <v>0</v>
      </c>
      <c r="AA309" s="78"/>
      <c r="AB309" s="78"/>
      <c r="AC309" s="78"/>
      <c r="AD309" s="78">
        <f t="shared" si="122"/>
        <v>0</v>
      </c>
      <c r="AE309" s="78">
        <f t="shared" si="121"/>
        <v>0</v>
      </c>
      <c r="AF309" s="78">
        <f t="shared" si="123"/>
        <v>0</v>
      </c>
      <c r="AG309" s="78">
        <f t="shared" si="124"/>
        <v>0</v>
      </c>
      <c r="AH309" s="71">
        <f t="shared" si="125"/>
        <v>0</v>
      </c>
      <c r="AI309" s="71">
        <f t="shared" si="126"/>
        <v>0</v>
      </c>
      <c r="AJ309" s="71"/>
      <c r="AK309" s="71"/>
      <c r="AL309" s="71"/>
      <c r="AM309" s="71"/>
      <c r="AN309" s="71"/>
      <c r="AO309" s="71"/>
    </row>
    <row r="310" spans="2:41" ht="12.75">
      <c r="B310" s="71"/>
      <c r="C310" s="71"/>
      <c r="D310" s="71"/>
      <c r="E310" s="71"/>
      <c r="F310" s="71"/>
      <c r="G310" s="71"/>
      <c r="H310" s="71"/>
      <c r="I310" s="71">
        <f t="shared" si="127"/>
        <v>1.6810000000000012</v>
      </c>
      <c r="J310" s="71"/>
      <c r="K310" s="71"/>
      <c r="L310" s="71"/>
      <c r="M310" s="71"/>
      <c r="N310" s="71"/>
      <c r="O310" s="71"/>
      <c r="P310" s="71"/>
      <c r="Q310" s="71"/>
      <c r="R310" s="78"/>
      <c r="S310" s="78"/>
      <c r="T310" s="78"/>
      <c r="U310" s="78"/>
      <c r="V310" s="78"/>
      <c r="W310" s="78"/>
      <c r="X310" s="78"/>
      <c r="Y310" s="71">
        <f t="shared" si="120"/>
        <v>0</v>
      </c>
      <c r="Z310" s="71">
        <f t="shared" si="119"/>
        <v>0</v>
      </c>
      <c r="AA310" s="78"/>
      <c r="AB310" s="78"/>
      <c r="AC310" s="78"/>
      <c r="AD310" s="78">
        <f t="shared" si="122"/>
        <v>0</v>
      </c>
      <c r="AE310" s="78">
        <f t="shared" si="121"/>
        <v>0</v>
      </c>
      <c r="AF310" s="78">
        <f t="shared" si="123"/>
        <v>0</v>
      </c>
      <c r="AG310" s="78">
        <f t="shared" si="124"/>
        <v>0</v>
      </c>
      <c r="AH310" s="71">
        <f t="shared" si="125"/>
        <v>0</v>
      </c>
      <c r="AI310" s="71">
        <f t="shared" si="126"/>
        <v>0</v>
      </c>
      <c r="AJ310" s="71"/>
      <c r="AK310" s="71"/>
      <c r="AL310" s="71"/>
      <c r="AM310" s="71"/>
      <c r="AN310" s="71"/>
      <c r="AO310" s="71"/>
    </row>
    <row r="311" spans="2:41" ht="12.75">
      <c r="B311" s="71"/>
      <c r="C311" s="71"/>
      <c r="D311" s="71"/>
      <c r="E311" s="71"/>
      <c r="F311" s="71"/>
      <c r="G311" s="71"/>
      <c r="H311" s="71"/>
      <c r="I311" s="71">
        <f t="shared" si="127"/>
        <v>1.6910000000000012</v>
      </c>
      <c r="J311" s="71"/>
      <c r="K311" s="71"/>
      <c r="L311" s="71"/>
      <c r="M311" s="71"/>
      <c r="N311" s="71"/>
      <c r="O311" s="71"/>
      <c r="P311" s="71"/>
      <c r="Q311" s="71"/>
      <c r="R311" s="78"/>
      <c r="S311" s="78"/>
      <c r="T311" s="78"/>
      <c r="U311" s="78"/>
      <c r="V311" s="78"/>
      <c r="W311" s="78"/>
      <c r="X311" s="78"/>
      <c r="Y311" s="71">
        <f t="shared" si="120"/>
        <v>0</v>
      </c>
      <c r="Z311" s="71">
        <f t="shared" si="119"/>
        <v>0</v>
      </c>
      <c r="AA311" s="78"/>
      <c r="AB311" s="78"/>
      <c r="AC311" s="78"/>
      <c r="AD311" s="78">
        <f t="shared" si="122"/>
        <v>0</v>
      </c>
      <c r="AE311" s="78">
        <f t="shared" si="121"/>
        <v>0</v>
      </c>
      <c r="AF311" s="78">
        <f t="shared" si="123"/>
        <v>0</v>
      </c>
      <c r="AG311" s="78">
        <f t="shared" si="124"/>
        <v>0</v>
      </c>
      <c r="AH311" s="71">
        <f t="shared" si="125"/>
        <v>0</v>
      </c>
      <c r="AI311" s="71">
        <f t="shared" si="126"/>
        <v>0</v>
      </c>
      <c r="AJ311" s="71"/>
      <c r="AK311" s="71"/>
      <c r="AL311" s="71"/>
      <c r="AM311" s="71"/>
      <c r="AN311" s="71"/>
      <c r="AO311" s="71"/>
    </row>
    <row r="312" spans="2:41" ht="12.75">
      <c r="B312" s="71"/>
      <c r="C312" s="71"/>
      <c r="D312" s="71"/>
      <c r="E312" s="71"/>
      <c r="F312" s="71"/>
      <c r="G312" s="71"/>
      <c r="H312" s="71"/>
      <c r="I312" s="71">
        <f t="shared" si="127"/>
        <v>1.7010000000000012</v>
      </c>
      <c r="J312" s="71"/>
      <c r="K312" s="71"/>
      <c r="L312" s="71"/>
      <c r="M312" s="71"/>
      <c r="N312" s="71"/>
      <c r="O312" s="71"/>
      <c r="P312" s="71"/>
      <c r="Q312" s="71"/>
      <c r="R312" s="78"/>
      <c r="S312" s="78"/>
      <c r="T312" s="78"/>
      <c r="U312" s="78"/>
      <c r="V312" s="78"/>
      <c r="W312" s="78"/>
      <c r="X312" s="78"/>
      <c r="Y312" s="71">
        <f t="shared" si="120"/>
        <v>0</v>
      </c>
      <c r="Z312" s="71">
        <f t="shared" si="119"/>
        <v>0</v>
      </c>
      <c r="AA312" s="78"/>
      <c r="AB312" s="78"/>
      <c r="AC312" s="78"/>
      <c r="AD312" s="78">
        <f t="shared" si="122"/>
        <v>0</v>
      </c>
      <c r="AE312" s="78">
        <f t="shared" si="121"/>
        <v>0</v>
      </c>
      <c r="AF312" s="78">
        <f t="shared" si="123"/>
        <v>0</v>
      </c>
      <c r="AG312" s="78">
        <f t="shared" si="124"/>
        <v>0</v>
      </c>
      <c r="AH312" s="71">
        <f t="shared" si="125"/>
        <v>0</v>
      </c>
      <c r="AI312" s="71">
        <f t="shared" si="126"/>
        <v>0</v>
      </c>
      <c r="AJ312" s="71"/>
      <c r="AK312" s="71"/>
      <c r="AL312" s="71"/>
      <c r="AM312" s="71"/>
      <c r="AN312" s="71"/>
      <c r="AO312" s="71"/>
    </row>
    <row r="313" spans="2:41" ht="12.75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8"/>
      <c r="S313" s="78"/>
      <c r="T313" s="78"/>
      <c r="U313" s="78"/>
      <c r="V313" s="78"/>
      <c r="W313" s="78"/>
      <c r="X313" s="78"/>
      <c r="Y313" s="71">
        <f t="shared" si="120"/>
        <v>0</v>
      </c>
      <c r="Z313" s="71">
        <f t="shared" si="119"/>
        <v>0</v>
      </c>
      <c r="AA313" s="78"/>
      <c r="AB313" s="78"/>
      <c r="AC313" s="78"/>
      <c r="AD313" s="78">
        <f t="shared" si="122"/>
        <v>0</v>
      </c>
      <c r="AE313" s="78">
        <f t="shared" si="121"/>
        <v>0</v>
      </c>
      <c r="AF313" s="78">
        <f t="shared" si="123"/>
        <v>0</v>
      </c>
      <c r="AG313" s="78">
        <f t="shared" si="124"/>
        <v>0</v>
      </c>
      <c r="AH313" s="71">
        <f t="shared" si="125"/>
        <v>0</v>
      </c>
      <c r="AI313" s="71">
        <f t="shared" si="126"/>
        <v>0</v>
      </c>
      <c r="AJ313" s="71"/>
      <c r="AK313" s="71"/>
      <c r="AL313" s="71"/>
      <c r="AM313" s="71"/>
      <c r="AN313" s="71"/>
      <c r="AO313" s="71"/>
    </row>
    <row r="314" spans="2:41" ht="12.75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8"/>
      <c r="S314" s="78"/>
      <c r="T314" s="78"/>
      <c r="U314" s="78"/>
      <c r="V314" s="78"/>
      <c r="W314" s="78"/>
      <c r="X314" s="78"/>
      <c r="Y314" s="71">
        <f t="shared" si="120"/>
        <v>0</v>
      </c>
      <c r="Z314" s="71">
        <f t="shared" si="119"/>
        <v>0</v>
      </c>
      <c r="AA314" s="78"/>
      <c r="AB314" s="78"/>
      <c r="AC314" s="78"/>
      <c r="AD314" s="78">
        <f t="shared" si="122"/>
        <v>0</v>
      </c>
      <c r="AE314" s="78">
        <f t="shared" si="121"/>
        <v>0</v>
      </c>
      <c r="AF314" s="78">
        <f t="shared" si="123"/>
        <v>0</v>
      </c>
      <c r="AG314" s="78">
        <f t="shared" si="124"/>
        <v>0</v>
      </c>
      <c r="AH314" s="71">
        <f t="shared" si="125"/>
        <v>0</v>
      </c>
      <c r="AI314" s="71">
        <f t="shared" si="126"/>
        <v>0</v>
      </c>
      <c r="AJ314" s="71"/>
      <c r="AK314" s="71"/>
      <c r="AL314" s="71"/>
      <c r="AM314" s="71"/>
      <c r="AN314" s="71"/>
      <c r="AO314" s="71"/>
    </row>
    <row r="315" spans="2:41" ht="12.75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8"/>
      <c r="S315" s="78"/>
      <c r="T315" s="78"/>
      <c r="U315" s="78"/>
      <c r="V315" s="78"/>
      <c r="W315" s="78"/>
      <c r="X315" s="78"/>
      <c r="Y315" s="71">
        <f t="shared" si="120"/>
        <v>0</v>
      </c>
      <c r="Z315" s="71">
        <f t="shared" si="119"/>
        <v>0</v>
      </c>
      <c r="AA315" s="78"/>
      <c r="AB315" s="78"/>
      <c r="AC315" s="78"/>
      <c r="AD315" s="78">
        <f t="shared" si="122"/>
        <v>0</v>
      </c>
      <c r="AE315" s="78">
        <f t="shared" si="121"/>
        <v>0</v>
      </c>
      <c r="AF315" s="78">
        <f t="shared" si="123"/>
        <v>0</v>
      </c>
      <c r="AG315" s="78">
        <f t="shared" si="124"/>
        <v>0</v>
      </c>
      <c r="AH315" s="71">
        <f t="shared" si="125"/>
        <v>0</v>
      </c>
      <c r="AI315" s="71">
        <f t="shared" si="126"/>
        <v>0</v>
      </c>
      <c r="AJ315" s="71"/>
      <c r="AK315" s="71"/>
      <c r="AL315" s="71"/>
      <c r="AM315" s="71"/>
      <c r="AN315" s="71"/>
      <c r="AO315" s="71"/>
    </row>
    <row r="316" spans="2:41" ht="12.75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8"/>
      <c r="S316" s="78"/>
      <c r="T316" s="78"/>
      <c r="U316" s="78"/>
      <c r="V316" s="78"/>
      <c r="W316" s="78"/>
      <c r="X316" s="78"/>
      <c r="Y316" s="71">
        <f t="shared" si="120"/>
        <v>0</v>
      </c>
      <c r="Z316" s="71">
        <f t="shared" si="119"/>
        <v>0</v>
      </c>
      <c r="AA316" s="78"/>
      <c r="AB316" s="78"/>
      <c r="AC316" s="78"/>
      <c r="AD316" s="78">
        <f t="shared" si="122"/>
        <v>0</v>
      </c>
      <c r="AE316" s="78">
        <f t="shared" si="121"/>
        <v>0</v>
      </c>
      <c r="AF316" s="78">
        <f t="shared" si="123"/>
        <v>0</v>
      </c>
      <c r="AG316" s="78">
        <f t="shared" si="124"/>
        <v>0</v>
      </c>
      <c r="AH316" s="71">
        <f t="shared" si="125"/>
        <v>0</v>
      </c>
      <c r="AI316" s="71">
        <f t="shared" si="126"/>
        <v>0</v>
      </c>
      <c r="AJ316" s="71"/>
      <c r="AK316" s="71"/>
      <c r="AL316" s="71"/>
      <c r="AM316" s="71"/>
      <c r="AN316" s="71"/>
      <c r="AO316" s="71"/>
    </row>
    <row r="317" spans="2:41" ht="12.75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8"/>
      <c r="S317" s="78"/>
      <c r="T317" s="78"/>
      <c r="U317" s="78"/>
      <c r="V317" s="78"/>
      <c r="W317" s="78"/>
      <c r="X317" s="78"/>
      <c r="Y317" s="71">
        <f t="shared" si="120"/>
        <v>0</v>
      </c>
      <c r="Z317" s="71">
        <f t="shared" si="119"/>
        <v>0</v>
      </c>
      <c r="AA317" s="78"/>
      <c r="AB317" s="78"/>
      <c r="AC317" s="78"/>
      <c r="AD317" s="78">
        <f t="shared" si="122"/>
        <v>0</v>
      </c>
      <c r="AE317" s="78">
        <f t="shared" si="121"/>
        <v>0</v>
      </c>
      <c r="AF317" s="78">
        <f t="shared" si="123"/>
        <v>0</v>
      </c>
      <c r="AG317" s="78">
        <f t="shared" si="124"/>
        <v>0</v>
      </c>
      <c r="AH317" s="71">
        <f t="shared" si="125"/>
        <v>0</v>
      </c>
      <c r="AI317" s="71">
        <f t="shared" si="126"/>
        <v>0</v>
      </c>
      <c r="AJ317" s="71"/>
      <c r="AK317" s="71"/>
      <c r="AL317" s="71"/>
      <c r="AM317" s="71"/>
      <c r="AN317" s="71"/>
      <c r="AO317" s="71"/>
    </row>
    <row r="318" spans="2:41" ht="12.75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8"/>
      <c r="S318" s="78"/>
      <c r="T318" s="78"/>
      <c r="U318" s="78"/>
      <c r="V318" s="78"/>
      <c r="W318" s="78"/>
      <c r="X318" s="78"/>
      <c r="Y318" s="71">
        <f t="shared" si="120"/>
        <v>0</v>
      </c>
      <c r="Z318" s="71">
        <f t="shared" si="119"/>
        <v>0</v>
      </c>
      <c r="AA318" s="78"/>
      <c r="AB318" s="78"/>
      <c r="AC318" s="78"/>
      <c r="AD318" s="78">
        <f t="shared" si="122"/>
        <v>0</v>
      </c>
      <c r="AE318" s="78">
        <f t="shared" si="121"/>
        <v>0</v>
      </c>
      <c r="AF318" s="78">
        <f t="shared" si="123"/>
        <v>0</v>
      </c>
      <c r="AG318" s="78">
        <f t="shared" si="124"/>
        <v>0</v>
      </c>
      <c r="AH318" s="71">
        <f t="shared" si="125"/>
        <v>0</v>
      </c>
      <c r="AI318" s="71">
        <f t="shared" si="126"/>
        <v>0</v>
      </c>
      <c r="AJ318" s="71"/>
      <c r="AK318" s="71"/>
      <c r="AL318" s="71"/>
      <c r="AM318" s="71"/>
      <c r="AN318" s="71"/>
      <c r="AO318" s="71"/>
    </row>
    <row r="319" spans="2:41" ht="12.75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8"/>
      <c r="S319" s="78"/>
      <c r="T319" s="78"/>
      <c r="U319" s="78"/>
      <c r="V319" s="78"/>
      <c r="W319" s="78"/>
      <c r="X319" s="78"/>
      <c r="Y319" s="71">
        <f t="shared" si="120"/>
        <v>0</v>
      </c>
      <c r="Z319" s="71">
        <f t="shared" si="119"/>
        <v>0</v>
      </c>
      <c r="AA319" s="78"/>
      <c r="AB319" s="78"/>
      <c r="AC319" s="78"/>
      <c r="AD319" s="78">
        <f t="shared" si="122"/>
        <v>0</v>
      </c>
      <c r="AE319" s="78">
        <f t="shared" si="121"/>
        <v>0</v>
      </c>
      <c r="AF319" s="78">
        <f t="shared" si="123"/>
        <v>0</v>
      </c>
      <c r="AG319" s="78">
        <f t="shared" si="124"/>
        <v>0</v>
      </c>
      <c r="AH319" s="71">
        <f t="shared" si="125"/>
        <v>0</v>
      </c>
      <c r="AI319" s="71">
        <f t="shared" si="126"/>
        <v>0</v>
      </c>
      <c r="AJ319" s="71"/>
      <c r="AK319" s="71"/>
      <c r="AL319" s="71"/>
      <c r="AM319" s="71"/>
      <c r="AN319" s="71"/>
      <c r="AO319" s="71"/>
    </row>
    <row r="320" spans="2:41" ht="12.75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8"/>
      <c r="S320" s="78"/>
      <c r="T320" s="78"/>
      <c r="U320" s="78"/>
      <c r="V320" s="78"/>
      <c r="W320" s="78"/>
      <c r="X320" s="78"/>
      <c r="Y320" s="71">
        <f t="shared" si="120"/>
        <v>0</v>
      </c>
      <c r="Z320" s="71">
        <f t="shared" si="119"/>
        <v>0</v>
      </c>
      <c r="AA320" s="78"/>
      <c r="AB320" s="78"/>
      <c r="AC320" s="78"/>
      <c r="AD320" s="78">
        <f t="shared" si="122"/>
        <v>0</v>
      </c>
      <c r="AE320" s="78">
        <f t="shared" si="121"/>
        <v>0</v>
      </c>
      <c r="AF320" s="78">
        <f t="shared" si="123"/>
        <v>0</v>
      </c>
      <c r="AG320" s="78">
        <f t="shared" si="124"/>
        <v>0</v>
      </c>
      <c r="AH320" s="71">
        <f t="shared" si="125"/>
        <v>0</v>
      </c>
      <c r="AI320" s="71">
        <f t="shared" si="126"/>
        <v>0</v>
      </c>
      <c r="AJ320" s="71"/>
      <c r="AK320" s="71"/>
      <c r="AL320" s="71"/>
      <c r="AM320" s="71"/>
      <c r="AN320" s="71"/>
      <c r="AO320" s="71"/>
    </row>
    <row r="321" spans="2:41" ht="12.75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8"/>
      <c r="S321" s="78"/>
      <c r="T321" s="78"/>
      <c r="U321" s="78"/>
      <c r="V321" s="78"/>
      <c r="W321" s="78"/>
      <c r="X321" s="78"/>
      <c r="Y321" s="71">
        <f t="shared" si="120"/>
        <v>0</v>
      </c>
      <c r="Z321" s="71">
        <f t="shared" si="119"/>
        <v>0</v>
      </c>
      <c r="AA321" s="78"/>
      <c r="AB321" s="78"/>
      <c r="AC321" s="78"/>
      <c r="AD321" s="78">
        <f t="shared" si="122"/>
        <v>0</v>
      </c>
      <c r="AE321" s="78">
        <f t="shared" si="121"/>
        <v>0</v>
      </c>
      <c r="AF321" s="78">
        <f t="shared" si="123"/>
        <v>0</v>
      </c>
      <c r="AG321" s="78">
        <f t="shared" si="124"/>
        <v>0</v>
      </c>
      <c r="AH321" s="71">
        <f t="shared" si="125"/>
        <v>0</v>
      </c>
      <c r="AI321" s="71">
        <f t="shared" si="126"/>
        <v>0</v>
      </c>
      <c r="AJ321" s="71"/>
      <c r="AK321" s="71"/>
      <c r="AL321" s="71"/>
      <c r="AM321" s="71"/>
      <c r="AN321" s="71"/>
      <c r="AO321" s="71"/>
    </row>
    <row r="322" spans="2:41" ht="12.75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8"/>
      <c r="S322" s="78"/>
      <c r="T322" s="78"/>
      <c r="U322" s="78"/>
      <c r="V322" s="78"/>
      <c r="W322" s="78"/>
      <c r="X322" s="78"/>
      <c r="Y322" s="71">
        <f t="shared" si="120"/>
        <v>0</v>
      </c>
      <c r="Z322" s="71">
        <f t="shared" si="119"/>
        <v>0</v>
      </c>
      <c r="AA322" s="78"/>
      <c r="AB322" s="78"/>
      <c r="AC322" s="78"/>
      <c r="AD322" s="78">
        <f t="shared" si="122"/>
        <v>0</v>
      </c>
      <c r="AE322" s="78">
        <f t="shared" si="121"/>
        <v>0</v>
      </c>
      <c r="AF322" s="78">
        <f t="shared" si="123"/>
        <v>0</v>
      </c>
      <c r="AG322" s="78">
        <f t="shared" si="124"/>
        <v>0</v>
      </c>
      <c r="AH322" s="71">
        <f t="shared" si="125"/>
        <v>0</v>
      </c>
      <c r="AI322" s="71">
        <f t="shared" si="126"/>
        <v>0</v>
      </c>
      <c r="AJ322" s="71"/>
      <c r="AK322" s="71"/>
      <c r="AL322" s="71"/>
      <c r="AM322" s="71"/>
      <c r="AN322" s="71"/>
      <c r="AO322" s="71"/>
    </row>
    <row r="323" spans="2:41" ht="12.75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8"/>
      <c r="S323" s="78"/>
      <c r="T323" s="78"/>
      <c r="U323" s="78"/>
      <c r="V323" s="78"/>
      <c r="W323" s="78"/>
      <c r="X323" s="78"/>
      <c r="Y323" s="71">
        <f t="shared" si="120"/>
        <v>0</v>
      </c>
      <c r="Z323" s="71">
        <f t="shared" si="119"/>
        <v>0</v>
      </c>
      <c r="AA323" s="78"/>
      <c r="AB323" s="78"/>
      <c r="AC323" s="78"/>
      <c r="AD323" s="78">
        <f t="shared" si="122"/>
        <v>0</v>
      </c>
      <c r="AE323" s="78">
        <f t="shared" si="121"/>
        <v>0</v>
      </c>
      <c r="AF323" s="78">
        <f t="shared" si="123"/>
        <v>0</v>
      </c>
      <c r="AG323" s="78">
        <f t="shared" si="124"/>
        <v>0</v>
      </c>
      <c r="AH323" s="71">
        <f t="shared" si="125"/>
        <v>0</v>
      </c>
      <c r="AI323" s="71">
        <f t="shared" si="126"/>
        <v>0</v>
      </c>
      <c r="AJ323" s="71"/>
      <c r="AK323" s="71"/>
      <c r="AL323" s="71"/>
      <c r="AM323" s="71"/>
      <c r="AN323" s="71"/>
      <c r="AO323" s="71"/>
    </row>
    <row r="324" spans="2:41" ht="12.75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8"/>
      <c r="S324" s="78"/>
      <c r="T324" s="78"/>
      <c r="U324" s="78"/>
      <c r="V324" s="78"/>
      <c r="W324" s="78"/>
      <c r="X324" s="78"/>
      <c r="Y324" s="71">
        <f t="shared" si="120"/>
        <v>0</v>
      </c>
      <c r="Z324" s="71">
        <f t="shared" si="119"/>
        <v>0</v>
      </c>
      <c r="AA324" s="78"/>
      <c r="AB324" s="78"/>
      <c r="AC324" s="78"/>
      <c r="AD324" s="78">
        <f t="shared" si="122"/>
        <v>0</v>
      </c>
      <c r="AE324" s="78">
        <f t="shared" si="121"/>
        <v>0</v>
      </c>
      <c r="AF324" s="78">
        <f t="shared" si="123"/>
        <v>0</v>
      </c>
      <c r="AG324" s="78">
        <f t="shared" si="124"/>
        <v>0</v>
      </c>
      <c r="AH324" s="71">
        <f t="shared" si="125"/>
        <v>0</v>
      </c>
      <c r="AI324" s="71">
        <f t="shared" si="126"/>
        <v>0</v>
      </c>
      <c r="AJ324" s="71"/>
      <c r="AK324" s="71"/>
      <c r="AL324" s="71"/>
      <c r="AM324" s="71"/>
      <c r="AN324" s="71"/>
      <c r="AO324" s="71"/>
    </row>
    <row r="325" spans="2:41" ht="12.75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8"/>
      <c r="S325" s="78"/>
      <c r="T325" s="78"/>
      <c r="U325" s="78"/>
      <c r="V325" s="78"/>
      <c r="W325" s="78"/>
      <c r="X325" s="78"/>
      <c r="Y325" s="71">
        <f t="shared" si="120"/>
        <v>0</v>
      </c>
      <c r="Z325" s="71">
        <f t="shared" si="119"/>
        <v>0</v>
      </c>
      <c r="AA325" s="78"/>
      <c r="AB325" s="78"/>
      <c r="AC325" s="78"/>
      <c r="AD325" s="78">
        <f t="shared" si="122"/>
        <v>0</v>
      </c>
      <c r="AE325" s="78">
        <f t="shared" si="121"/>
        <v>0</v>
      </c>
      <c r="AF325" s="78">
        <f t="shared" si="123"/>
        <v>0</v>
      </c>
      <c r="AG325" s="78">
        <f t="shared" si="124"/>
        <v>0</v>
      </c>
      <c r="AH325" s="71">
        <f t="shared" si="125"/>
        <v>0</v>
      </c>
      <c r="AI325" s="71">
        <f t="shared" si="126"/>
        <v>0</v>
      </c>
      <c r="AJ325" s="71"/>
      <c r="AK325" s="71"/>
      <c r="AL325" s="71"/>
      <c r="AM325" s="71"/>
      <c r="AN325" s="71"/>
      <c r="AO325" s="71"/>
    </row>
    <row r="326" spans="2:41" ht="12.75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8"/>
      <c r="S326" s="78"/>
      <c r="T326" s="78"/>
      <c r="U326" s="78"/>
      <c r="V326" s="78"/>
      <c r="W326" s="78"/>
      <c r="X326" s="78"/>
      <c r="Y326" s="71">
        <f t="shared" si="120"/>
        <v>0</v>
      </c>
      <c r="Z326" s="71">
        <f t="shared" si="119"/>
        <v>0</v>
      </c>
      <c r="AA326" s="78"/>
      <c r="AB326" s="78"/>
      <c r="AC326" s="78"/>
      <c r="AD326" s="78">
        <f t="shared" si="122"/>
        <v>0</v>
      </c>
      <c r="AE326" s="78">
        <f t="shared" si="121"/>
        <v>0</v>
      </c>
      <c r="AF326" s="78">
        <f t="shared" si="123"/>
        <v>0</v>
      </c>
      <c r="AG326" s="78">
        <f t="shared" si="124"/>
        <v>0</v>
      </c>
      <c r="AH326" s="71">
        <f t="shared" si="125"/>
        <v>0</v>
      </c>
      <c r="AI326" s="71">
        <f t="shared" si="126"/>
        <v>0</v>
      </c>
      <c r="AJ326" s="71"/>
      <c r="AK326" s="71"/>
      <c r="AL326" s="71"/>
      <c r="AM326" s="71"/>
      <c r="AN326" s="71"/>
      <c r="AO326" s="71"/>
    </row>
    <row r="327" spans="2:41" ht="12.75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8"/>
      <c r="S327" s="78"/>
      <c r="T327" s="78"/>
      <c r="U327" s="78"/>
      <c r="V327" s="78"/>
      <c r="W327" s="78"/>
      <c r="X327" s="78"/>
      <c r="Y327" s="71">
        <f t="shared" si="120"/>
        <v>0</v>
      </c>
      <c r="Z327" s="71">
        <f t="shared" si="119"/>
        <v>0</v>
      </c>
      <c r="AA327" s="78"/>
      <c r="AB327" s="78"/>
      <c r="AC327" s="78"/>
      <c r="AD327" s="78">
        <f t="shared" si="122"/>
        <v>0</v>
      </c>
      <c r="AE327" s="78">
        <f t="shared" si="121"/>
        <v>0</v>
      </c>
      <c r="AF327" s="78">
        <f t="shared" si="123"/>
        <v>0</v>
      </c>
      <c r="AG327" s="78">
        <f t="shared" si="124"/>
        <v>0</v>
      </c>
      <c r="AH327" s="71">
        <f t="shared" si="125"/>
        <v>0</v>
      </c>
      <c r="AI327" s="71">
        <f t="shared" si="126"/>
        <v>0</v>
      </c>
      <c r="AJ327" s="71"/>
      <c r="AK327" s="71"/>
      <c r="AL327" s="71"/>
      <c r="AM327" s="71"/>
      <c r="AN327" s="71"/>
      <c r="AO327" s="71"/>
    </row>
    <row r="328" spans="2:41" ht="12.75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8"/>
      <c r="S328" s="78"/>
      <c r="T328" s="78"/>
      <c r="U328" s="78"/>
      <c r="V328" s="78"/>
      <c r="W328" s="78"/>
      <c r="X328" s="78"/>
      <c r="Y328" s="71">
        <f t="shared" si="120"/>
        <v>0</v>
      </c>
      <c r="Z328" s="71">
        <f t="shared" si="119"/>
        <v>0</v>
      </c>
      <c r="AA328" s="78"/>
      <c r="AB328" s="78"/>
      <c r="AC328" s="78"/>
      <c r="AD328" s="78">
        <f t="shared" si="122"/>
        <v>0</v>
      </c>
      <c r="AE328" s="78">
        <f t="shared" si="121"/>
        <v>0</v>
      </c>
      <c r="AF328" s="78">
        <f t="shared" si="123"/>
        <v>0</v>
      </c>
      <c r="AG328" s="78">
        <f t="shared" si="124"/>
        <v>0</v>
      </c>
      <c r="AH328" s="71">
        <f t="shared" si="125"/>
        <v>0</v>
      </c>
      <c r="AI328" s="71">
        <f t="shared" si="126"/>
        <v>0</v>
      </c>
      <c r="AJ328" s="71"/>
      <c r="AK328" s="71"/>
      <c r="AL328" s="71"/>
      <c r="AM328" s="71"/>
      <c r="AN328" s="71"/>
      <c r="AO328" s="71"/>
    </row>
    <row r="329" spans="2:41" ht="12.75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8"/>
      <c r="S329" s="78"/>
      <c r="T329" s="78"/>
      <c r="U329" s="78"/>
      <c r="V329" s="78"/>
      <c r="W329" s="78"/>
      <c r="X329" s="78"/>
      <c r="Y329" s="71">
        <f t="shared" si="120"/>
        <v>0</v>
      </c>
      <c r="Z329" s="71">
        <f t="shared" si="119"/>
        <v>0</v>
      </c>
      <c r="AA329" s="78"/>
      <c r="AB329" s="78"/>
      <c r="AC329" s="78"/>
      <c r="AD329" s="78">
        <f t="shared" si="122"/>
        <v>0</v>
      </c>
      <c r="AE329" s="78">
        <f t="shared" si="121"/>
        <v>0</v>
      </c>
      <c r="AF329" s="78">
        <f t="shared" si="123"/>
        <v>0</v>
      </c>
      <c r="AG329" s="78">
        <f t="shared" si="124"/>
        <v>0</v>
      </c>
      <c r="AH329" s="71">
        <f t="shared" si="125"/>
        <v>0</v>
      </c>
      <c r="AI329" s="71">
        <f t="shared" si="126"/>
        <v>0</v>
      </c>
      <c r="AJ329" s="71"/>
      <c r="AK329" s="71"/>
      <c r="AL329" s="71"/>
      <c r="AM329" s="71"/>
      <c r="AN329" s="71"/>
      <c r="AO329" s="71"/>
    </row>
    <row r="330" spans="2:41" ht="12.75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8"/>
      <c r="S330" s="78"/>
      <c r="T330" s="78"/>
      <c r="U330" s="78"/>
      <c r="V330" s="78"/>
      <c r="W330" s="78"/>
      <c r="X330" s="78"/>
      <c r="Y330" s="71">
        <f t="shared" si="120"/>
        <v>0</v>
      </c>
      <c r="Z330" s="71">
        <f t="shared" si="119"/>
        <v>0</v>
      </c>
      <c r="AA330" s="78"/>
      <c r="AB330" s="78"/>
      <c r="AC330" s="78"/>
      <c r="AD330" s="78">
        <f t="shared" si="122"/>
        <v>0</v>
      </c>
      <c r="AE330" s="78">
        <f t="shared" si="121"/>
        <v>0</v>
      </c>
      <c r="AF330" s="78">
        <f t="shared" si="123"/>
        <v>0</v>
      </c>
      <c r="AG330" s="78">
        <f t="shared" si="124"/>
        <v>0</v>
      </c>
      <c r="AH330" s="71">
        <f t="shared" si="125"/>
        <v>0</v>
      </c>
      <c r="AI330" s="71">
        <f t="shared" si="126"/>
        <v>0</v>
      </c>
      <c r="AJ330" s="71"/>
      <c r="AK330" s="71"/>
      <c r="AL330" s="71"/>
      <c r="AM330" s="71"/>
      <c r="AN330" s="71"/>
      <c r="AO330" s="71"/>
    </row>
    <row r="331" spans="2:41" ht="12.75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>
        <v>2</v>
      </c>
      <c r="N331" s="71"/>
      <c r="O331" s="71"/>
      <c r="P331" s="71"/>
      <c r="Q331" s="71"/>
      <c r="R331" s="78"/>
      <c r="S331" s="78"/>
      <c r="T331" s="78"/>
      <c r="U331" s="78"/>
      <c r="V331" s="78"/>
      <c r="W331" s="78"/>
      <c r="X331" s="78"/>
      <c r="Y331" s="71">
        <f t="shared" si="120"/>
        <v>0</v>
      </c>
      <c r="Z331" s="71">
        <f t="shared" si="119"/>
        <v>0</v>
      </c>
      <c r="AA331" s="78"/>
      <c r="AB331" s="78"/>
      <c r="AC331" s="78"/>
      <c r="AD331" s="78">
        <f t="shared" si="122"/>
        <v>0</v>
      </c>
      <c r="AE331" s="78">
        <f>IF(AD331&lt;&gt;0,-((0.451^2-AD331^2)^(1/2)),0)</f>
        <v>0</v>
      </c>
      <c r="AF331" s="78">
        <f t="shared" si="123"/>
        <v>0</v>
      </c>
      <c r="AG331" s="78">
        <f t="shared" si="124"/>
        <v>0</v>
      </c>
      <c r="AH331" s="71">
        <f t="shared" si="125"/>
        <v>0</v>
      </c>
      <c r="AI331" s="71">
        <f t="shared" si="126"/>
        <v>0</v>
      </c>
      <c r="AJ331" s="71"/>
      <c r="AK331" s="71"/>
      <c r="AL331" s="71"/>
      <c r="AM331" s="71"/>
      <c r="AN331" s="71"/>
      <c r="AO331" s="71"/>
    </row>
    <row r="332" spans="2:41" ht="12.75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8"/>
      <c r="S332" s="78"/>
      <c r="T332" s="78"/>
      <c r="U332" s="78"/>
      <c r="V332" s="78"/>
      <c r="W332" s="78"/>
      <c r="X332" s="78"/>
      <c r="Y332" s="71">
        <f t="shared" si="120"/>
        <v>0</v>
      </c>
      <c r="Z332" s="71">
        <f t="shared" si="119"/>
        <v>0</v>
      </c>
      <c r="AA332" s="78"/>
      <c r="AB332" s="78"/>
      <c r="AC332" s="78"/>
      <c r="AD332" s="78">
        <f t="shared" si="122"/>
        <v>0</v>
      </c>
      <c r="AE332" s="78">
        <f>IF(AD332&lt;&gt;0,-((0.451^2-AD332^2)^(1/2)),0)</f>
        <v>0</v>
      </c>
      <c r="AF332" s="78">
        <f aca="true" t="shared" si="128" ref="AF332:AF350">IF(AND($E$43=360,$D$116=4),AF331+0.01,0)</f>
        <v>0</v>
      </c>
      <c r="AG332" s="78">
        <f aca="true" t="shared" si="129" ref="AG332:AG350">IF(AF332&lt;&gt;0,-((0.45^2-AF332^2)^(1/2)),0)</f>
        <v>0</v>
      </c>
      <c r="AH332" s="71">
        <f aca="true" t="shared" si="130" ref="AH332:AH357">IF(AND($E$43=360,$D$116=1),AH331+0.01,0)</f>
        <v>0</v>
      </c>
      <c r="AI332" s="71">
        <f aca="true" t="shared" si="131" ref="AI332:AI357">IF(AH332&lt;&gt;0,-((0.45^2-AH332^2)^(1/2)),0)</f>
        <v>0</v>
      </c>
      <c r="AJ332" s="71"/>
      <c r="AK332" s="71"/>
      <c r="AL332" s="71"/>
      <c r="AM332" s="71"/>
      <c r="AN332" s="71"/>
      <c r="AO332" s="71"/>
    </row>
    <row r="333" spans="2:41" ht="12.75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8"/>
      <c r="S333" s="78"/>
      <c r="T333" s="78"/>
      <c r="U333" s="78"/>
      <c r="V333" s="78"/>
      <c r="W333" s="78"/>
      <c r="X333" s="78"/>
      <c r="Y333" s="71">
        <f t="shared" si="120"/>
        <v>0</v>
      </c>
      <c r="Z333" s="71">
        <f t="shared" si="119"/>
        <v>0</v>
      </c>
      <c r="AA333" s="78"/>
      <c r="AB333" s="78"/>
      <c r="AC333" s="78"/>
      <c r="AD333" s="78">
        <f t="shared" si="122"/>
        <v>0</v>
      </c>
      <c r="AE333" s="78">
        <f>IF(AD333&lt;&gt;0,-((0.451^2-AD333^2)^(1/2)),0)</f>
        <v>0</v>
      </c>
      <c r="AF333" s="78">
        <f t="shared" si="128"/>
        <v>0</v>
      </c>
      <c r="AG333" s="78">
        <f t="shared" si="129"/>
        <v>0</v>
      </c>
      <c r="AH333" s="71">
        <f t="shared" si="130"/>
        <v>0</v>
      </c>
      <c r="AI333" s="71">
        <f t="shared" si="131"/>
        <v>0</v>
      </c>
      <c r="AJ333" s="71"/>
      <c r="AK333" s="71"/>
      <c r="AL333" s="71"/>
      <c r="AM333" s="71"/>
      <c r="AN333" s="71"/>
      <c r="AO333" s="71"/>
    </row>
    <row r="334" spans="2:41" ht="12.75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8"/>
      <c r="S334" s="78"/>
      <c r="T334" s="78"/>
      <c r="U334" s="78"/>
      <c r="V334" s="78"/>
      <c r="W334" s="78"/>
      <c r="X334" s="78"/>
      <c r="Y334" s="71">
        <f t="shared" si="120"/>
        <v>0</v>
      </c>
      <c r="Z334" s="71">
        <f t="shared" si="119"/>
        <v>0</v>
      </c>
      <c r="AA334" s="78"/>
      <c r="AB334" s="78"/>
      <c r="AC334" s="78"/>
      <c r="AD334" s="78">
        <f t="shared" si="122"/>
        <v>0</v>
      </c>
      <c r="AE334" s="78">
        <f>IF(AD334&lt;&gt;0,-((0.451^2-AD334^2)^(1/2)),0)</f>
        <v>0</v>
      </c>
      <c r="AF334" s="78">
        <f t="shared" si="128"/>
        <v>0</v>
      </c>
      <c r="AG334" s="78">
        <f t="shared" si="129"/>
        <v>0</v>
      </c>
      <c r="AH334" s="71">
        <f t="shared" si="130"/>
        <v>0</v>
      </c>
      <c r="AI334" s="71">
        <f t="shared" si="131"/>
        <v>0</v>
      </c>
      <c r="AJ334" s="71"/>
      <c r="AK334" s="71"/>
      <c r="AL334" s="71"/>
      <c r="AM334" s="71"/>
      <c r="AN334" s="71"/>
      <c r="AO334" s="71"/>
    </row>
    <row r="335" spans="2:41" ht="12.75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8"/>
      <c r="S335" s="78"/>
      <c r="T335" s="78"/>
      <c r="U335" s="78"/>
      <c r="V335" s="78"/>
      <c r="W335" s="78"/>
      <c r="X335" s="78"/>
      <c r="Y335" s="71">
        <f t="shared" si="120"/>
        <v>0</v>
      </c>
      <c r="Z335" s="71">
        <f t="shared" si="119"/>
        <v>0</v>
      </c>
      <c r="AA335" s="78"/>
      <c r="AB335" s="78"/>
      <c r="AC335" s="78"/>
      <c r="AD335" s="78"/>
      <c r="AE335" s="78"/>
      <c r="AF335" s="78">
        <f t="shared" si="128"/>
        <v>0</v>
      </c>
      <c r="AG335" s="78">
        <f t="shared" si="129"/>
        <v>0</v>
      </c>
      <c r="AH335" s="71">
        <f t="shared" si="130"/>
        <v>0</v>
      </c>
      <c r="AI335" s="71">
        <f t="shared" si="131"/>
        <v>0</v>
      </c>
      <c r="AJ335" s="71"/>
      <c r="AK335" s="71"/>
      <c r="AL335" s="71"/>
      <c r="AM335" s="71"/>
      <c r="AN335" s="71"/>
      <c r="AO335" s="71"/>
    </row>
    <row r="336" spans="2:41" ht="12.75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8"/>
      <c r="S336" s="78"/>
      <c r="T336" s="78"/>
      <c r="U336" s="78"/>
      <c r="V336" s="78"/>
      <c r="W336" s="78"/>
      <c r="X336" s="78"/>
      <c r="Y336" s="71">
        <f t="shared" si="120"/>
        <v>0</v>
      </c>
      <c r="Z336" s="71">
        <f t="shared" si="119"/>
        <v>0</v>
      </c>
      <c r="AA336" s="78"/>
      <c r="AB336" s="78"/>
      <c r="AC336" s="78"/>
      <c r="AD336" s="78"/>
      <c r="AE336" s="78"/>
      <c r="AF336" s="78">
        <f t="shared" si="128"/>
        <v>0</v>
      </c>
      <c r="AG336" s="78">
        <f t="shared" si="129"/>
        <v>0</v>
      </c>
      <c r="AH336" s="71">
        <f t="shared" si="130"/>
        <v>0</v>
      </c>
      <c r="AI336" s="71">
        <f t="shared" si="131"/>
        <v>0</v>
      </c>
      <c r="AJ336" s="71"/>
      <c r="AK336" s="71"/>
      <c r="AL336" s="71"/>
      <c r="AM336" s="71"/>
      <c r="AN336" s="71"/>
      <c r="AO336" s="71"/>
    </row>
    <row r="337" spans="2:41" ht="12.75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8"/>
      <c r="S337" s="78"/>
      <c r="T337" s="78"/>
      <c r="U337" s="78"/>
      <c r="V337" s="78"/>
      <c r="W337" s="78"/>
      <c r="X337" s="78"/>
      <c r="Y337" s="71">
        <f t="shared" si="120"/>
        <v>0</v>
      </c>
      <c r="Z337" s="71">
        <f t="shared" si="119"/>
        <v>0</v>
      </c>
      <c r="AA337" s="78"/>
      <c r="AB337" s="78"/>
      <c r="AC337" s="78"/>
      <c r="AD337" s="78"/>
      <c r="AE337" s="78"/>
      <c r="AF337" s="78">
        <f t="shared" si="128"/>
        <v>0</v>
      </c>
      <c r="AG337" s="78">
        <f t="shared" si="129"/>
        <v>0</v>
      </c>
      <c r="AH337" s="71">
        <f t="shared" si="130"/>
        <v>0</v>
      </c>
      <c r="AI337" s="71">
        <f t="shared" si="131"/>
        <v>0</v>
      </c>
      <c r="AJ337" s="71"/>
      <c r="AK337" s="71"/>
      <c r="AL337" s="71"/>
      <c r="AM337" s="71"/>
      <c r="AN337" s="71"/>
      <c r="AO337" s="71"/>
    </row>
    <row r="338" spans="2:41" ht="12.75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8"/>
      <c r="S338" s="78"/>
      <c r="T338" s="78"/>
      <c r="U338" s="78"/>
      <c r="V338" s="78"/>
      <c r="W338" s="78"/>
      <c r="X338" s="78"/>
      <c r="Y338" s="71">
        <f t="shared" si="120"/>
        <v>0</v>
      </c>
      <c r="Z338" s="71">
        <f t="shared" si="119"/>
        <v>0</v>
      </c>
      <c r="AA338" s="78"/>
      <c r="AB338" s="78"/>
      <c r="AC338" s="78"/>
      <c r="AD338" s="78"/>
      <c r="AE338" s="78"/>
      <c r="AF338" s="78">
        <f t="shared" si="128"/>
        <v>0</v>
      </c>
      <c r="AG338" s="78">
        <f t="shared" si="129"/>
        <v>0</v>
      </c>
      <c r="AH338" s="71">
        <f t="shared" si="130"/>
        <v>0</v>
      </c>
      <c r="AI338" s="71">
        <f t="shared" si="131"/>
        <v>0</v>
      </c>
      <c r="AJ338" s="71"/>
      <c r="AK338" s="71"/>
      <c r="AL338" s="71"/>
      <c r="AM338" s="71"/>
      <c r="AN338" s="71"/>
      <c r="AO338" s="71"/>
    </row>
    <row r="339" spans="2:41" ht="12.75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8"/>
      <c r="S339" s="78"/>
      <c r="T339" s="78"/>
      <c r="U339" s="78"/>
      <c r="V339" s="78"/>
      <c r="W339" s="78"/>
      <c r="X339" s="78"/>
      <c r="Y339" s="71">
        <f t="shared" si="120"/>
        <v>0</v>
      </c>
      <c r="Z339" s="71">
        <f t="shared" si="119"/>
        <v>0</v>
      </c>
      <c r="AA339" s="78"/>
      <c r="AB339" s="78"/>
      <c r="AC339" s="78"/>
      <c r="AD339" s="78"/>
      <c r="AE339" s="78"/>
      <c r="AF339" s="78">
        <f t="shared" si="128"/>
        <v>0</v>
      </c>
      <c r="AG339" s="78">
        <f t="shared" si="129"/>
        <v>0</v>
      </c>
      <c r="AH339" s="71">
        <f t="shared" si="130"/>
        <v>0</v>
      </c>
      <c r="AI339" s="71">
        <f t="shared" si="131"/>
        <v>0</v>
      </c>
      <c r="AJ339" s="71"/>
      <c r="AK339" s="71"/>
      <c r="AL339" s="71"/>
      <c r="AM339" s="71"/>
      <c r="AN339" s="71"/>
      <c r="AO339" s="71"/>
    </row>
    <row r="340" spans="2:41" ht="12.75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8"/>
      <c r="S340" s="78"/>
      <c r="T340" s="78"/>
      <c r="U340" s="78"/>
      <c r="V340" s="78"/>
      <c r="W340" s="78"/>
      <c r="X340" s="78"/>
      <c r="Y340" s="71">
        <f t="shared" si="120"/>
        <v>0</v>
      </c>
      <c r="Z340" s="71">
        <f t="shared" si="119"/>
        <v>0</v>
      </c>
      <c r="AA340" s="78"/>
      <c r="AB340" s="78"/>
      <c r="AC340" s="78"/>
      <c r="AD340" s="78"/>
      <c r="AE340" s="78"/>
      <c r="AF340" s="78">
        <f t="shared" si="128"/>
        <v>0</v>
      </c>
      <c r="AG340" s="78">
        <f t="shared" si="129"/>
        <v>0</v>
      </c>
      <c r="AH340" s="71">
        <f t="shared" si="130"/>
        <v>0</v>
      </c>
      <c r="AI340" s="71">
        <f t="shared" si="131"/>
        <v>0</v>
      </c>
      <c r="AJ340" s="71"/>
      <c r="AK340" s="71"/>
      <c r="AL340" s="71"/>
      <c r="AM340" s="71"/>
      <c r="AN340" s="71"/>
      <c r="AO340" s="71"/>
    </row>
    <row r="341" spans="2:41" ht="12.75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8"/>
      <c r="S341" s="78"/>
      <c r="T341" s="78"/>
      <c r="U341" s="78"/>
      <c r="V341" s="78"/>
      <c r="W341" s="78"/>
      <c r="X341" s="78"/>
      <c r="Y341" s="71">
        <f t="shared" si="120"/>
        <v>0</v>
      </c>
      <c r="Z341" s="71">
        <f t="shared" si="119"/>
        <v>0</v>
      </c>
      <c r="AA341" s="78"/>
      <c r="AB341" s="78"/>
      <c r="AC341" s="78"/>
      <c r="AD341" s="78"/>
      <c r="AE341" s="78"/>
      <c r="AF341" s="78">
        <f t="shared" si="128"/>
        <v>0</v>
      </c>
      <c r="AG341" s="78">
        <f t="shared" si="129"/>
        <v>0</v>
      </c>
      <c r="AH341" s="71">
        <f t="shared" si="130"/>
        <v>0</v>
      </c>
      <c r="AI341" s="71">
        <f t="shared" si="131"/>
        <v>0</v>
      </c>
      <c r="AJ341" s="71"/>
      <c r="AK341" s="71"/>
      <c r="AL341" s="71"/>
      <c r="AM341" s="71"/>
      <c r="AN341" s="71"/>
      <c r="AO341" s="71"/>
    </row>
    <row r="342" spans="2:41" ht="12.75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8"/>
      <c r="S342" s="78"/>
      <c r="T342" s="78"/>
      <c r="U342" s="78"/>
      <c r="V342" s="78"/>
      <c r="W342" s="78"/>
      <c r="X342" s="78"/>
      <c r="Y342" s="71">
        <f t="shared" si="120"/>
        <v>0</v>
      </c>
      <c r="Z342" s="71">
        <f t="shared" si="119"/>
        <v>0</v>
      </c>
      <c r="AA342" s="78"/>
      <c r="AB342" s="78"/>
      <c r="AC342" s="78"/>
      <c r="AD342" s="78"/>
      <c r="AE342" s="78"/>
      <c r="AF342" s="78">
        <f t="shared" si="128"/>
        <v>0</v>
      </c>
      <c r="AG342" s="78">
        <f t="shared" si="129"/>
        <v>0</v>
      </c>
      <c r="AH342" s="71">
        <f t="shared" si="130"/>
        <v>0</v>
      </c>
      <c r="AI342" s="71">
        <f t="shared" si="131"/>
        <v>0</v>
      </c>
      <c r="AJ342" s="71"/>
      <c r="AK342" s="71"/>
      <c r="AL342" s="71"/>
      <c r="AM342" s="71"/>
      <c r="AN342" s="71"/>
      <c r="AO342" s="71"/>
    </row>
    <row r="343" spans="2:41" ht="12.75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8"/>
      <c r="S343" s="78"/>
      <c r="T343" s="78"/>
      <c r="U343" s="78"/>
      <c r="V343" s="78"/>
      <c r="W343" s="78"/>
      <c r="X343" s="78"/>
      <c r="Y343" s="71">
        <f t="shared" si="120"/>
        <v>0</v>
      </c>
      <c r="Z343" s="71">
        <f t="shared" si="119"/>
        <v>0</v>
      </c>
      <c r="AA343" s="78"/>
      <c r="AB343" s="78"/>
      <c r="AC343" s="78"/>
      <c r="AD343" s="78"/>
      <c r="AE343" s="78"/>
      <c r="AF343" s="78">
        <f t="shared" si="128"/>
        <v>0</v>
      </c>
      <c r="AG343" s="78">
        <f t="shared" si="129"/>
        <v>0</v>
      </c>
      <c r="AH343" s="71">
        <f t="shared" si="130"/>
        <v>0</v>
      </c>
      <c r="AI343" s="71">
        <f t="shared" si="131"/>
        <v>0</v>
      </c>
      <c r="AJ343" s="71"/>
      <c r="AK343" s="71"/>
      <c r="AL343" s="71"/>
      <c r="AM343" s="71"/>
      <c r="AN343" s="71"/>
      <c r="AO343" s="71"/>
    </row>
    <row r="344" spans="2:41" ht="12.75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8"/>
      <c r="S344" s="78"/>
      <c r="T344" s="78"/>
      <c r="U344" s="78"/>
      <c r="V344" s="78"/>
      <c r="W344" s="78"/>
      <c r="X344" s="78"/>
      <c r="Y344" s="71">
        <f t="shared" si="120"/>
        <v>0</v>
      </c>
      <c r="Z344" s="71">
        <f t="shared" si="119"/>
        <v>0</v>
      </c>
      <c r="AA344" s="78"/>
      <c r="AB344" s="78"/>
      <c r="AC344" s="78"/>
      <c r="AD344" s="78"/>
      <c r="AE344" s="78"/>
      <c r="AF344" s="78">
        <f t="shared" si="128"/>
        <v>0</v>
      </c>
      <c r="AG344" s="78">
        <f t="shared" si="129"/>
        <v>0</v>
      </c>
      <c r="AH344" s="71">
        <f t="shared" si="130"/>
        <v>0</v>
      </c>
      <c r="AI344" s="71">
        <f t="shared" si="131"/>
        <v>0</v>
      </c>
      <c r="AJ344" s="71"/>
      <c r="AK344" s="71"/>
      <c r="AL344" s="71"/>
      <c r="AM344" s="71"/>
      <c r="AN344" s="71"/>
      <c r="AO344" s="71"/>
    </row>
    <row r="345" spans="2:41" ht="12.75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8"/>
      <c r="S345" s="78"/>
      <c r="T345" s="78"/>
      <c r="U345" s="78"/>
      <c r="V345" s="78"/>
      <c r="W345" s="78"/>
      <c r="X345" s="78"/>
      <c r="Y345" s="71">
        <f t="shared" si="120"/>
        <v>0</v>
      </c>
      <c r="Z345" s="71">
        <f t="shared" si="119"/>
        <v>0</v>
      </c>
      <c r="AA345" s="78"/>
      <c r="AB345" s="78"/>
      <c r="AC345" s="78"/>
      <c r="AD345" s="78"/>
      <c r="AE345" s="78"/>
      <c r="AF345" s="78">
        <f t="shared" si="128"/>
        <v>0</v>
      </c>
      <c r="AG345" s="78">
        <f t="shared" si="129"/>
        <v>0</v>
      </c>
      <c r="AH345" s="71">
        <f t="shared" si="130"/>
        <v>0</v>
      </c>
      <c r="AI345" s="71">
        <f t="shared" si="131"/>
        <v>0</v>
      </c>
      <c r="AJ345" s="71"/>
      <c r="AK345" s="71"/>
      <c r="AL345" s="71"/>
      <c r="AM345" s="71"/>
      <c r="AN345" s="71"/>
      <c r="AO345" s="71"/>
    </row>
    <row r="346" spans="2:41" ht="12.75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>
        <v>0.45</v>
      </c>
      <c r="Q346" s="71"/>
      <c r="R346" s="78"/>
      <c r="S346" s="78"/>
      <c r="T346" s="78"/>
      <c r="U346" s="78"/>
      <c r="V346" s="78"/>
      <c r="W346" s="78"/>
      <c r="X346" s="78"/>
      <c r="Y346" s="71">
        <f t="shared" si="120"/>
        <v>0</v>
      </c>
      <c r="Z346" s="71">
        <f t="shared" si="119"/>
        <v>0</v>
      </c>
      <c r="AA346" s="78"/>
      <c r="AB346" s="78"/>
      <c r="AC346" s="78"/>
      <c r="AD346" s="78"/>
      <c r="AE346" s="78"/>
      <c r="AF346" s="78">
        <f t="shared" si="128"/>
        <v>0</v>
      </c>
      <c r="AG346" s="78">
        <f t="shared" si="129"/>
        <v>0</v>
      </c>
      <c r="AH346" s="71">
        <f t="shared" si="130"/>
        <v>0</v>
      </c>
      <c r="AI346" s="71">
        <f t="shared" si="131"/>
        <v>0</v>
      </c>
      <c r="AJ346" s="71"/>
      <c r="AK346" s="71"/>
      <c r="AL346" s="71"/>
      <c r="AM346" s="71"/>
      <c r="AN346" s="71"/>
      <c r="AO346" s="71"/>
    </row>
    <row r="347" spans="2:41" ht="12.75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8"/>
      <c r="S347" s="78"/>
      <c r="T347" s="78"/>
      <c r="U347" s="78"/>
      <c r="V347" s="78"/>
      <c r="W347" s="78"/>
      <c r="X347" s="78"/>
      <c r="Y347" s="71">
        <f t="shared" si="120"/>
        <v>0</v>
      </c>
      <c r="Z347" s="71">
        <f t="shared" si="119"/>
        <v>0</v>
      </c>
      <c r="AA347" s="78"/>
      <c r="AB347" s="78"/>
      <c r="AC347" s="78"/>
      <c r="AD347" s="78"/>
      <c r="AE347" s="78"/>
      <c r="AF347" s="78">
        <f t="shared" si="128"/>
        <v>0</v>
      </c>
      <c r="AG347" s="78">
        <f t="shared" si="129"/>
        <v>0</v>
      </c>
      <c r="AH347" s="71">
        <f t="shared" si="130"/>
        <v>0</v>
      </c>
      <c r="AI347" s="71">
        <f t="shared" si="131"/>
        <v>0</v>
      </c>
      <c r="AJ347" s="71"/>
      <c r="AK347" s="71"/>
      <c r="AL347" s="71"/>
      <c r="AM347" s="71"/>
      <c r="AN347" s="71"/>
      <c r="AO347" s="71"/>
    </row>
    <row r="348" spans="2:41" ht="12.75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8"/>
      <c r="S348" s="78"/>
      <c r="T348" s="78"/>
      <c r="U348" s="78"/>
      <c r="V348" s="78"/>
      <c r="W348" s="78"/>
      <c r="X348" s="78"/>
      <c r="Y348" s="71">
        <f t="shared" si="120"/>
        <v>0</v>
      </c>
      <c r="Z348" s="71">
        <f t="shared" si="119"/>
        <v>0</v>
      </c>
      <c r="AA348" s="78"/>
      <c r="AB348" s="78"/>
      <c r="AC348" s="78"/>
      <c r="AD348" s="78"/>
      <c r="AE348" s="78"/>
      <c r="AF348" s="78">
        <f t="shared" si="128"/>
        <v>0</v>
      </c>
      <c r="AG348" s="78">
        <f t="shared" si="129"/>
        <v>0</v>
      </c>
      <c r="AH348" s="71">
        <f t="shared" si="130"/>
        <v>0</v>
      </c>
      <c r="AI348" s="71">
        <f t="shared" si="131"/>
        <v>0</v>
      </c>
      <c r="AJ348" s="71"/>
      <c r="AK348" s="71"/>
      <c r="AL348" s="71"/>
      <c r="AM348" s="71"/>
      <c r="AN348" s="71"/>
      <c r="AO348" s="71"/>
    </row>
    <row r="349" spans="2:41" ht="12.75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8"/>
      <c r="S349" s="78"/>
      <c r="T349" s="78"/>
      <c r="U349" s="78"/>
      <c r="V349" s="78"/>
      <c r="W349" s="78"/>
      <c r="X349" s="78"/>
      <c r="Y349" s="71">
        <f t="shared" si="120"/>
        <v>0</v>
      </c>
      <c r="Z349" s="71">
        <f t="shared" si="119"/>
        <v>0</v>
      </c>
      <c r="AA349" s="78"/>
      <c r="AB349" s="78"/>
      <c r="AC349" s="78"/>
      <c r="AD349" s="78"/>
      <c r="AE349" s="78"/>
      <c r="AF349" s="78">
        <f t="shared" si="128"/>
        <v>0</v>
      </c>
      <c r="AG349" s="78">
        <f t="shared" si="129"/>
        <v>0</v>
      </c>
      <c r="AH349" s="71">
        <f t="shared" si="130"/>
        <v>0</v>
      </c>
      <c r="AI349" s="71">
        <f t="shared" si="131"/>
        <v>0</v>
      </c>
      <c r="AJ349" s="71"/>
      <c r="AK349" s="71"/>
      <c r="AL349" s="71"/>
      <c r="AM349" s="71"/>
      <c r="AN349" s="71"/>
      <c r="AO349" s="71"/>
    </row>
    <row r="350" spans="2:41" ht="12.75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8"/>
      <c r="S350" s="78"/>
      <c r="T350" s="78"/>
      <c r="U350" s="78"/>
      <c r="V350" s="78"/>
      <c r="W350" s="78"/>
      <c r="X350" s="78"/>
      <c r="Y350" s="71">
        <f t="shared" si="120"/>
        <v>0</v>
      </c>
      <c r="Z350" s="71">
        <f t="shared" si="119"/>
        <v>0</v>
      </c>
      <c r="AA350" s="78"/>
      <c r="AB350" s="78"/>
      <c r="AC350" s="78"/>
      <c r="AD350" s="78"/>
      <c r="AE350" s="78"/>
      <c r="AF350" s="78">
        <f t="shared" si="128"/>
        <v>0</v>
      </c>
      <c r="AG350" s="78">
        <f t="shared" si="129"/>
        <v>0</v>
      </c>
      <c r="AH350" s="71">
        <f t="shared" si="130"/>
        <v>0</v>
      </c>
      <c r="AI350" s="71">
        <f t="shared" si="131"/>
        <v>0</v>
      </c>
      <c r="AJ350" s="71"/>
      <c r="AK350" s="71"/>
      <c r="AL350" s="71"/>
      <c r="AM350" s="71"/>
      <c r="AN350" s="71"/>
      <c r="AO350" s="71"/>
    </row>
    <row r="351" spans="2:41" ht="12.75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>
        <f t="shared" si="120"/>
        <v>0</v>
      </c>
      <c r="Z351" s="71">
        <f aca="true" t="shared" si="132" ref="Z351:Z414">IF($O$8&gt;0,(0.3^2-Y351^2)^(1/2),0)</f>
        <v>0</v>
      </c>
      <c r="AA351" s="71"/>
      <c r="AB351" s="71"/>
      <c r="AC351" s="71"/>
      <c r="AD351" s="71"/>
      <c r="AE351" s="71"/>
      <c r="AF351" s="71"/>
      <c r="AG351" s="71"/>
      <c r="AH351" s="71">
        <f t="shared" si="130"/>
        <v>0</v>
      </c>
      <c r="AI351" s="71">
        <f t="shared" si="131"/>
        <v>0</v>
      </c>
      <c r="AJ351" s="71"/>
      <c r="AK351" s="71"/>
      <c r="AL351" s="71"/>
      <c r="AM351" s="71"/>
      <c r="AN351" s="71"/>
      <c r="AO351" s="71"/>
    </row>
    <row r="352" spans="2:41" ht="12.75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>
        <f t="shared" si="120"/>
        <v>0</v>
      </c>
      <c r="Z352" s="71">
        <f t="shared" si="132"/>
        <v>0</v>
      </c>
      <c r="AA352" s="71"/>
      <c r="AB352" s="71"/>
      <c r="AC352" s="71"/>
      <c r="AD352" s="71"/>
      <c r="AE352" s="71"/>
      <c r="AF352" s="71"/>
      <c r="AG352" s="71"/>
      <c r="AH352" s="71">
        <f t="shared" si="130"/>
        <v>0</v>
      </c>
      <c r="AI352" s="71">
        <f t="shared" si="131"/>
        <v>0</v>
      </c>
      <c r="AJ352" s="71"/>
      <c r="AK352" s="71"/>
      <c r="AL352" s="71"/>
      <c r="AM352" s="71"/>
      <c r="AN352" s="71"/>
      <c r="AO352" s="71"/>
    </row>
    <row r="353" spans="2:41" ht="12.75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>
        <f t="shared" si="120"/>
        <v>0</v>
      </c>
      <c r="Z353" s="71">
        <f t="shared" si="132"/>
        <v>0</v>
      </c>
      <c r="AA353" s="71"/>
      <c r="AB353" s="71"/>
      <c r="AC353" s="71"/>
      <c r="AD353" s="71"/>
      <c r="AE353" s="71"/>
      <c r="AF353" s="71"/>
      <c r="AG353" s="71"/>
      <c r="AH353" s="71">
        <f t="shared" si="130"/>
        <v>0</v>
      </c>
      <c r="AI353" s="71">
        <f t="shared" si="131"/>
        <v>0</v>
      </c>
      <c r="AJ353" s="71"/>
      <c r="AK353" s="71"/>
      <c r="AL353" s="71"/>
      <c r="AM353" s="71"/>
      <c r="AN353" s="71"/>
      <c r="AO353" s="71"/>
    </row>
    <row r="354" spans="2:41" ht="12.75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>
        <f t="shared" si="120"/>
        <v>0</v>
      </c>
      <c r="Z354" s="71">
        <f t="shared" si="132"/>
        <v>0</v>
      </c>
      <c r="AA354" s="71"/>
      <c r="AB354" s="71"/>
      <c r="AC354" s="71"/>
      <c r="AD354" s="71"/>
      <c r="AE354" s="71"/>
      <c r="AF354" s="71"/>
      <c r="AG354" s="71"/>
      <c r="AH354" s="71">
        <f t="shared" si="130"/>
        <v>0</v>
      </c>
      <c r="AI354" s="71">
        <f t="shared" si="131"/>
        <v>0</v>
      </c>
      <c r="AJ354" s="71"/>
      <c r="AK354" s="71"/>
      <c r="AL354" s="71"/>
      <c r="AM354" s="71"/>
      <c r="AN354" s="71"/>
      <c r="AO354" s="71"/>
    </row>
    <row r="355" spans="2:41" ht="12.75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>
        <f t="shared" si="120"/>
        <v>0</v>
      </c>
      <c r="Z355" s="71">
        <f t="shared" si="132"/>
        <v>0</v>
      </c>
      <c r="AA355" s="71"/>
      <c r="AB355" s="71"/>
      <c r="AC355" s="71"/>
      <c r="AD355" s="71"/>
      <c r="AE355" s="71"/>
      <c r="AF355" s="71"/>
      <c r="AG355" s="71"/>
      <c r="AH355" s="71">
        <f t="shared" si="130"/>
        <v>0</v>
      </c>
      <c r="AI355" s="71">
        <f t="shared" si="131"/>
        <v>0</v>
      </c>
      <c r="AJ355" s="71"/>
      <c r="AK355" s="71"/>
      <c r="AL355" s="71"/>
      <c r="AM355" s="71"/>
      <c r="AN355" s="71"/>
      <c r="AO355" s="71"/>
    </row>
    <row r="356" spans="2:41" ht="12.75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>
        <f t="shared" si="120"/>
        <v>0</v>
      </c>
      <c r="Z356" s="71">
        <f t="shared" si="132"/>
        <v>0</v>
      </c>
      <c r="AA356" s="71"/>
      <c r="AB356" s="71"/>
      <c r="AC356" s="71"/>
      <c r="AD356" s="71"/>
      <c r="AE356" s="71"/>
      <c r="AF356" s="71"/>
      <c r="AG356" s="71"/>
      <c r="AH356" s="71">
        <f t="shared" si="130"/>
        <v>0</v>
      </c>
      <c r="AI356" s="71">
        <f t="shared" si="131"/>
        <v>0</v>
      </c>
      <c r="AJ356" s="71"/>
      <c r="AK356" s="71"/>
      <c r="AL356" s="71"/>
      <c r="AM356" s="71"/>
      <c r="AN356" s="71"/>
      <c r="AO356" s="71"/>
    </row>
    <row r="357" spans="2:41" ht="12.75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>
        <f t="shared" si="120"/>
        <v>0</v>
      </c>
      <c r="Z357" s="71">
        <f t="shared" si="132"/>
        <v>0</v>
      </c>
      <c r="AA357" s="71"/>
      <c r="AB357" s="71"/>
      <c r="AC357" s="71"/>
      <c r="AD357" s="71"/>
      <c r="AE357" s="71"/>
      <c r="AF357" s="71"/>
      <c r="AG357" s="71"/>
      <c r="AH357" s="71">
        <f t="shared" si="130"/>
        <v>0</v>
      </c>
      <c r="AI357" s="71">
        <f t="shared" si="131"/>
        <v>0</v>
      </c>
      <c r="AJ357" s="71"/>
      <c r="AK357" s="71"/>
      <c r="AL357" s="71"/>
      <c r="AM357" s="71"/>
      <c r="AN357" s="71"/>
      <c r="AO357" s="71"/>
    </row>
    <row r="358" spans="2:41" ht="12.75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>
        <f aca="true" t="shared" si="133" ref="Y358:Y421">IF(AND($O$8&gt;0,Y357&gt;-((0.3^2*(1-$O$8^2))^(1/2))),Y357-0.02,IF(AND($O$8&lt;0,Y357&gt;-((0.3^2*(1-$O$8^2))^(1/2))),Y357-0.02,Y357))</f>
        <v>0</v>
      </c>
      <c r="Z358" s="71">
        <f t="shared" si="132"/>
        <v>0</v>
      </c>
      <c r="AA358" s="71"/>
      <c r="AB358" s="71"/>
      <c r="AC358" s="71"/>
      <c r="AD358" s="71"/>
      <c r="AE358" s="71"/>
      <c r="AF358" s="71"/>
      <c r="AG358" s="71"/>
      <c r="AH358" s="71">
        <f>IF(AND($E$43=360,$D$116=1),0.47,0)</f>
        <v>0</v>
      </c>
      <c r="AI358" s="71">
        <f>(0.471^2-AH358^2)^(1/2)</f>
        <v>0.471</v>
      </c>
      <c r="AJ358" s="71"/>
      <c r="AK358" s="71"/>
      <c r="AL358" s="71"/>
      <c r="AM358" s="71"/>
      <c r="AN358" s="71"/>
      <c r="AO358" s="71"/>
    </row>
    <row r="359" spans="2:41" ht="12.75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>
        <f t="shared" si="133"/>
        <v>0</v>
      </c>
      <c r="Z359" s="71">
        <f t="shared" si="132"/>
        <v>0</v>
      </c>
      <c r="AA359" s="71"/>
      <c r="AB359" s="71"/>
      <c r="AC359" s="71"/>
      <c r="AD359" s="71"/>
      <c r="AE359" s="71"/>
      <c r="AF359" s="71"/>
      <c r="AG359" s="71"/>
      <c r="AH359" s="71">
        <f aca="true" t="shared" si="134" ref="AH359:AH365">IF(AND($E$43=360,$D$116=1),AH358-0.01,0)</f>
        <v>0</v>
      </c>
      <c r="AI359" s="71">
        <f aca="true" t="shared" si="135" ref="AI359:AI365">(0.47^2-AH359^2)^(1/2)</f>
        <v>0.47</v>
      </c>
      <c r="AJ359" s="71"/>
      <c r="AK359" s="71"/>
      <c r="AL359" s="71"/>
      <c r="AM359" s="71"/>
      <c r="AN359" s="71"/>
      <c r="AO359" s="71"/>
    </row>
    <row r="360" spans="2:41" ht="12.75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>
        <f t="shared" si="133"/>
        <v>0</v>
      </c>
      <c r="Z360" s="71">
        <f t="shared" si="132"/>
        <v>0</v>
      </c>
      <c r="AA360" s="71"/>
      <c r="AB360" s="71"/>
      <c r="AC360" s="71"/>
      <c r="AD360" s="71"/>
      <c r="AE360" s="71"/>
      <c r="AF360" s="71"/>
      <c r="AG360" s="71"/>
      <c r="AH360" s="71">
        <f t="shared" si="134"/>
        <v>0</v>
      </c>
      <c r="AI360" s="71">
        <f t="shared" si="135"/>
        <v>0.47</v>
      </c>
      <c r="AJ360" s="71"/>
      <c r="AK360" s="71"/>
      <c r="AL360" s="71"/>
      <c r="AM360" s="71"/>
      <c r="AN360" s="71"/>
      <c r="AO360" s="71"/>
    </row>
    <row r="361" spans="2:41" ht="12.75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>
        <f t="shared" si="133"/>
        <v>0</v>
      </c>
      <c r="Z361" s="71">
        <f t="shared" si="132"/>
        <v>0</v>
      </c>
      <c r="AA361" s="71"/>
      <c r="AB361" s="71"/>
      <c r="AC361" s="71"/>
      <c r="AD361" s="71"/>
      <c r="AE361" s="71"/>
      <c r="AF361" s="71"/>
      <c r="AG361" s="71"/>
      <c r="AH361" s="71">
        <f t="shared" si="134"/>
        <v>0</v>
      </c>
      <c r="AI361" s="71">
        <f t="shared" si="135"/>
        <v>0.47</v>
      </c>
      <c r="AJ361" s="71"/>
      <c r="AK361" s="71"/>
      <c r="AL361" s="71"/>
      <c r="AM361" s="71"/>
      <c r="AN361" s="71"/>
      <c r="AO361" s="71"/>
    </row>
    <row r="362" spans="2:41" ht="12.75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>
        <f t="shared" si="133"/>
        <v>0</v>
      </c>
      <c r="Z362" s="71">
        <f t="shared" si="132"/>
        <v>0</v>
      </c>
      <c r="AA362" s="71"/>
      <c r="AB362" s="71"/>
      <c r="AC362" s="71"/>
      <c r="AD362" s="71"/>
      <c r="AE362" s="71"/>
      <c r="AF362" s="71"/>
      <c r="AG362" s="71"/>
      <c r="AH362" s="71">
        <f t="shared" si="134"/>
        <v>0</v>
      </c>
      <c r="AI362" s="71">
        <f t="shared" si="135"/>
        <v>0.47</v>
      </c>
      <c r="AJ362" s="71"/>
      <c r="AK362" s="71"/>
      <c r="AL362" s="71"/>
      <c r="AM362" s="71"/>
      <c r="AN362" s="71"/>
      <c r="AO362" s="71"/>
    </row>
    <row r="363" spans="2:41" ht="12.75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>
        <f t="shared" si="133"/>
        <v>0</v>
      </c>
      <c r="Z363" s="71">
        <f t="shared" si="132"/>
        <v>0</v>
      </c>
      <c r="AA363" s="71"/>
      <c r="AB363" s="71"/>
      <c r="AC363" s="71"/>
      <c r="AD363" s="71"/>
      <c r="AE363" s="71"/>
      <c r="AF363" s="71"/>
      <c r="AG363" s="71"/>
      <c r="AH363" s="71">
        <f t="shared" si="134"/>
        <v>0</v>
      </c>
      <c r="AI363" s="71">
        <f t="shared" si="135"/>
        <v>0.47</v>
      </c>
      <c r="AJ363" s="71"/>
      <c r="AK363" s="71"/>
      <c r="AL363" s="71"/>
      <c r="AM363" s="71"/>
      <c r="AN363" s="71"/>
      <c r="AO363" s="71"/>
    </row>
    <row r="364" spans="2:41" ht="12.75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>
        <f t="shared" si="133"/>
        <v>0</v>
      </c>
      <c r="Z364" s="71">
        <f t="shared" si="132"/>
        <v>0</v>
      </c>
      <c r="AA364" s="71"/>
      <c r="AB364" s="71"/>
      <c r="AC364" s="71"/>
      <c r="AD364" s="71"/>
      <c r="AE364" s="71"/>
      <c r="AF364" s="71"/>
      <c r="AG364" s="71"/>
      <c r="AH364" s="71">
        <f t="shared" si="134"/>
        <v>0</v>
      </c>
      <c r="AI364" s="71">
        <f t="shared" si="135"/>
        <v>0.47</v>
      </c>
      <c r="AJ364" s="71"/>
      <c r="AK364" s="71"/>
      <c r="AL364" s="71"/>
      <c r="AM364" s="71"/>
      <c r="AN364" s="71"/>
      <c r="AO364" s="71"/>
    </row>
    <row r="365" spans="2:41" ht="12.75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>
        <f t="shared" si="133"/>
        <v>0</v>
      </c>
      <c r="Z365" s="71">
        <f t="shared" si="132"/>
        <v>0</v>
      </c>
      <c r="AA365" s="71"/>
      <c r="AB365" s="71"/>
      <c r="AC365" s="71"/>
      <c r="AD365" s="71"/>
      <c r="AE365" s="71"/>
      <c r="AF365" s="71"/>
      <c r="AG365" s="71"/>
      <c r="AH365" s="71">
        <f t="shared" si="134"/>
        <v>0</v>
      </c>
      <c r="AI365" s="71">
        <f t="shared" si="135"/>
        <v>0.47</v>
      </c>
      <c r="AJ365" s="71"/>
      <c r="AK365" s="71"/>
      <c r="AL365" s="71"/>
      <c r="AM365" s="71"/>
      <c r="AN365" s="71"/>
      <c r="AO365" s="71"/>
    </row>
    <row r="366" spans="2:41" ht="12.75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>
        <f t="shared" si="133"/>
        <v>0</v>
      </c>
      <c r="Z366" s="71">
        <f t="shared" si="132"/>
        <v>0</v>
      </c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</row>
    <row r="367" spans="2:41" ht="12.75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>
        <f t="shared" si="133"/>
        <v>0</v>
      </c>
      <c r="Z367" s="71">
        <f t="shared" si="132"/>
        <v>0</v>
      </c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</row>
    <row r="368" spans="2:41" ht="12.75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>
        <f t="shared" si="133"/>
        <v>0</v>
      </c>
      <c r="Z368" s="71">
        <f t="shared" si="132"/>
        <v>0</v>
      </c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</row>
    <row r="369" spans="2:41" ht="12.75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>
        <f t="shared" si="133"/>
        <v>0</v>
      </c>
      <c r="Z369" s="71">
        <f t="shared" si="132"/>
        <v>0</v>
      </c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</row>
    <row r="370" spans="2:41" ht="12.75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 t="s">
        <v>25</v>
      </c>
      <c r="N370" s="71"/>
      <c r="O370" s="71"/>
      <c r="P370" s="71">
        <v>0.3806573262134854</v>
      </c>
      <c r="Q370" s="71"/>
      <c r="R370" s="71"/>
      <c r="S370" s="71"/>
      <c r="T370" s="71"/>
      <c r="U370" s="71"/>
      <c r="V370" s="71"/>
      <c r="W370" s="71"/>
      <c r="X370" s="71"/>
      <c r="Y370" s="71">
        <f t="shared" si="133"/>
        <v>0</v>
      </c>
      <c r="Z370" s="71">
        <f t="shared" si="132"/>
        <v>0</v>
      </c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</row>
    <row r="371" spans="2:41" ht="12.75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>
        <f t="shared" si="133"/>
        <v>0</v>
      </c>
      <c r="Z371" s="71">
        <f t="shared" si="132"/>
        <v>0</v>
      </c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</row>
    <row r="372" spans="2:41" ht="12.75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>
        <f t="shared" si="133"/>
        <v>0</v>
      </c>
      <c r="Z372" s="71">
        <f t="shared" si="132"/>
        <v>0</v>
      </c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</row>
    <row r="373" spans="2:41" ht="12.75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>
        <f t="shared" si="133"/>
        <v>0</v>
      </c>
      <c r="Z373" s="71">
        <f t="shared" si="132"/>
        <v>0</v>
      </c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</row>
    <row r="374" spans="2:41" ht="12.75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>
        <f t="shared" si="133"/>
        <v>0</v>
      </c>
      <c r="Z374" s="71">
        <f t="shared" si="132"/>
        <v>0</v>
      </c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</row>
    <row r="375" spans="2:41" ht="12.75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>
        <f t="shared" si="133"/>
        <v>0</v>
      </c>
      <c r="Z375" s="71">
        <f t="shared" si="132"/>
        <v>0</v>
      </c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</row>
    <row r="376" spans="2:41" ht="12.75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>
        <f t="shared" si="133"/>
        <v>0</v>
      </c>
      <c r="Z376" s="71">
        <f t="shared" si="132"/>
        <v>0</v>
      </c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</row>
    <row r="377" spans="2:41" ht="12.75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>
        <f t="shared" si="133"/>
        <v>0</v>
      </c>
      <c r="Z377" s="71">
        <f t="shared" si="132"/>
        <v>0</v>
      </c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</row>
    <row r="378" spans="2:38" ht="12.75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>
        <f t="shared" si="133"/>
        <v>0</v>
      </c>
      <c r="Z378" s="71">
        <f t="shared" si="132"/>
        <v>0</v>
      </c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</row>
    <row r="379" spans="2:38" ht="12.75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>
        <f t="shared" si="133"/>
        <v>0</v>
      </c>
      <c r="Z379" s="71">
        <f t="shared" si="132"/>
        <v>0</v>
      </c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</row>
    <row r="380" spans="2:38" ht="12.75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>
        <f t="shared" si="133"/>
        <v>0</v>
      </c>
      <c r="Z380" s="71">
        <f t="shared" si="132"/>
        <v>0</v>
      </c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</row>
    <row r="381" spans="2:38" ht="12.75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>
        <f t="shared" si="133"/>
        <v>0</v>
      </c>
      <c r="Z381" s="71">
        <f t="shared" si="132"/>
        <v>0</v>
      </c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</row>
    <row r="382" spans="2:38" ht="12.75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>
        <f t="shared" si="133"/>
        <v>0</v>
      </c>
      <c r="Z382" s="71">
        <f t="shared" si="132"/>
        <v>0</v>
      </c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</row>
    <row r="383" spans="2:38" ht="12.75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>
        <f t="shared" si="133"/>
        <v>0</v>
      </c>
      <c r="Z383" s="71">
        <f t="shared" si="132"/>
        <v>0</v>
      </c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</row>
    <row r="384" spans="2:38" ht="12.75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>
        <f t="shared" si="133"/>
        <v>0</v>
      </c>
      <c r="Z384" s="71">
        <f t="shared" si="132"/>
        <v>0</v>
      </c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</row>
    <row r="385" spans="2:38" ht="12.75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>
        <f t="shared" si="133"/>
        <v>0</v>
      </c>
      <c r="Z385" s="71">
        <f t="shared" si="132"/>
        <v>0</v>
      </c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</row>
    <row r="386" spans="2:38" ht="12.75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 t="s">
        <v>25</v>
      </c>
      <c r="N386" s="71"/>
      <c r="O386" s="71"/>
      <c r="P386" s="71">
        <v>0.20615528128088217</v>
      </c>
      <c r="Q386" s="71"/>
      <c r="R386" s="71"/>
      <c r="S386" s="71"/>
      <c r="T386" s="71"/>
      <c r="U386" s="71"/>
      <c r="V386" s="71"/>
      <c r="W386" s="71"/>
      <c r="X386" s="71"/>
      <c r="Y386" s="71">
        <f t="shared" si="133"/>
        <v>0</v>
      </c>
      <c r="Z386" s="71">
        <f t="shared" si="132"/>
        <v>0</v>
      </c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</row>
    <row r="387" spans="2:38" ht="12.75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>
        <f t="shared" si="133"/>
        <v>0</v>
      </c>
      <c r="Z387" s="71">
        <f t="shared" si="132"/>
        <v>0</v>
      </c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</row>
    <row r="388" spans="2:38" ht="12.75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>
        <f t="shared" si="133"/>
        <v>0</v>
      </c>
      <c r="Z388" s="71">
        <f t="shared" si="132"/>
        <v>0</v>
      </c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</row>
    <row r="389" spans="2:38" ht="12.75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>
        <f t="shared" si="133"/>
        <v>0</v>
      </c>
      <c r="Z389" s="71">
        <f t="shared" si="132"/>
        <v>0</v>
      </c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</row>
    <row r="390" spans="2:38" ht="12.75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>
        <f t="shared" si="133"/>
        <v>0</v>
      </c>
      <c r="Z390" s="71">
        <f t="shared" si="132"/>
        <v>0</v>
      </c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</row>
    <row r="391" spans="2:38" ht="12.75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>
        <f t="shared" si="133"/>
        <v>0</v>
      </c>
      <c r="Z391" s="71">
        <f t="shared" si="132"/>
        <v>0</v>
      </c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</row>
    <row r="392" spans="2:38" ht="12.75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>
        <f t="shared" si="133"/>
        <v>0</v>
      </c>
      <c r="Z392" s="71">
        <f t="shared" si="132"/>
        <v>0</v>
      </c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</row>
    <row r="393" spans="2:38" ht="12.75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>
        <f t="shared" si="133"/>
        <v>0</v>
      </c>
      <c r="Z393" s="71">
        <f t="shared" si="132"/>
        <v>0</v>
      </c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</row>
    <row r="394" spans="2:38" ht="12.75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>
        <f t="shared" si="133"/>
        <v>0</v>
      </c>
      <c r="Z394" s="71">
        <f t="shared" si="132"/>
        <v>0</v>
      </c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</row>
    <row r="395" spans="2:38" ht="12.75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>
        <f t="shared" si="133"/>
        <v>0</v>
      </c>
      <c r="Z395" s="71">
        <f t="shared" si="132"/>
        <v>0</v>
      </c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</row>
    <row r="396" spans="2:38" ht="12.75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>
        <f t="shared" si="133"/>
        <v>0</v>
      </c>
      <c r="Z396" s="71">
        <f t="shared" si="132"/>
        <v>0</v>
      </c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</row>
    <row r="397" spans="2:38" ht="12.75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>
        <f t="shared" si="133"/>
        <v>0</v>
      </c>
      <c r="Z397" s="71">
        <f t="shared" si="132"/>
        <v>0</v>
      </c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</row>
    <row r="398" spans="2:38" ht="12.75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 t="s">
        <v>25</v>
      </c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>
        <f t="shared" si="133"/>
        <v>0</v>
      </c>
      <c r="Z398" s="71">
        <f t="shared" si="132"/>
        <v>0</v>
      </c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</row>
    <row r="399" spans="2:38" ht="12.75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>
        <f t="shared" si="133"/>
        <v>0</v>
      </c>
      <c r="Z399" s="71">
        <f t="shared" si="132"/>
        <v>0</v>
      </c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</row>
    <row r="400" spans="2:38" ht="12.75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>
        <f t="shared" si="133"/>
        <v>0</v>
      </c>
      <c r="Z400" s="71">
        <f t="shared" si="132"/>
        <v>0</v>
      </c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</row>
    <row r="401" spans="2:38" ht="12.75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>
        <f t="shared" si="133"/>
        <v>0</v>
      </c>
      <c r="Z401" s="71">
        <f t="shared" si="132"/>
        <v>0</v>
      </c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</row>
    <row r="402" spans="2:38" ht="12.75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>
        <f t="shared" si="133"/>
        <v>0</v>
      </c>
      <c r="Z402" s="71">
        <f t="shared" si="132"/>
        <v>0</v>
      </c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</row>
    <row r="403" spans="2:38" ht="12.75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>
        <f t="shared" si="133"/>
        <v>0</v>
      </c>
      <c r="Z403" s="71">
        <f t="shared" si="132"/>
        <v>0</v>
      </c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</row>
    <row r="404" spans="2:38" ht="12.75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>
        <f t="shared" si="133"/>
        <v>0</v>
      </c>
      <c r="Z404" s="71">
        <f t="shared" si="132"/>
        <v>0</v>
      </c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</row>
    <row r="405" spans="2:38" ht="12.75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>
        <f t="shared" si="133"/>
        <v>0</v>
      </c>
      <c r="Z405" s="71">
        <f t="shared" si="132"/>
        <v>0</v>
      </c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</row>
    <row r="406" spans="2:38" ht="12.7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>
        <f t="shared" si="133"/>
        <v>0</v>
      </c>
      <c r="Z406" s="71">
        <f t="shared" si="132"/>
        <v>0</v>
      </c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</row>
    <row r="407" spans="2:38" ht="12.75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>
        <f t="shared" si="133"/>
        <v>0</v>
      </c>
      <c r="Z407" s="71">
        <f t="shared" si="132"/>
        <v>0</v>
      </c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</row>
    <row r="408" spans="2:38" ht="12.75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>
        <f t="shared" si="133"/>
        <v>0</v>
      </c>
      <c r="Z408" s="71">
        <f t="shared" si="132"/>
        <v>0</v>
      </c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</row>
    <row r="409" spans="2:38" ht="12.7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>
        <f t="shared" si="133"/>
        <v>0</v>
      </c>
      <c r="Z409" s="71">
        <f t="shared" si="132"/>
        <v>0</v>
      </c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</row>
    <row r="410" spans="2:38" ht="12.75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>
        <f t="shared" si="133"/>
        <v>0</v>
      </c>
      <c r="Z410" s="71">
        <f t="shared" si="132"/>
        <v>0</v>
      </c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</row>
    <row r="411" spans="2:38" ht="12.75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>
        <f t="shared" si="133"/>
        <v>0</v>
      </c>
      <c r="Z411" s="71">
        <f t="shared" si="132"/>
        <v>0</v>
      </c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</row>
    <row r="412" spans="2:38" ht="12.75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>
        <f t="shared" si="133"/>
        <v>0</v>
      </c>
      <c r="Z412" s="71">
        <f t="shared" si="132"/>
        <v>0</v>
      </c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</row>
    <row r="413" spans="2:38" ht="12.75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>
        <f t="shared" si="133"/>
        <v>0</v>
      </c>
      <c r="Z413" s="71">
        <f t="shared" si="132"/>
        <v>0</v>
      </c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</row>
    <row r="414" spans="2:38" ht="12.75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>
        <f t="shared" si="133"/>
        <v>0</v>
      </c>
      <c r="Z414" s="71">
        <f t="shared" si="132"/>
        <v>0</v>
      </c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</row>
    <row r="415" spans="2:38" ht="12.75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>
        <f t="shared" si="133"/>
        <v>0</v>
      </c>
      <c r="Z415" s="71">
        <f aca="true" t="shared" si="136" ref="Z415:Z478">IF($O$8&gt;0,(0.3^2-Y415^2)^(1/2),0)</f>
        <v>0</v>
      </c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</row>
    <row r="416" spans="2:38" ht="12.75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 t="s">
        <v>25</v>
      </c>
      <c r="N416" s="71"/>
      <c r="O416" s="71"/>
      <c r="P416" s="71">
        <v>-0.40311288741492735</v>
      </c>
      <c r="Q416" s="71"/>
      <c r="R416" s="71"/>
      <c r="S416" s="71"/>
      <c r="T416" s="71"/>
      <c r="U416" s="71"/>
      <c r="V416" s="71"/>
      <c r="W416" s="71"/>
      <c r="X416" s="71"/>
      <c r="Y416" s="71">
        <f t="shared" si="133"/>
        <v>0</v>
      </c>
      <c r="Z416" s="71">
        <f t="shared" si="136"/>
        <v>0</v>
      </c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</row>
    <row r="417" spans="2:38" ht="12.75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>
        <f t="shared" si="133"/>
        <v>0</v>
      </c>
      <c r="Z417" s="71">
        <f t="shared" si="136"/>
        <v>0</v>
      </c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</row>
    <row r="418" spans="2:38" ht="12.75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>
        <f t="shared" si="133"/>
        <v>0</v>
      </c>
      <c r="Z418" s="71">
        <f t="shared" si="136"/>
        <v>0</v>
      </c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</row>
    <row r="419" spans="2:38" ht="12.75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>
        <f t="shared" si="133"/>
        <v>0</v>
      </c>
      <c r="Z419" s="71">
        <f t="shared" si="136"/>
        <v>0</v>
      </c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</row>
    <row r="420" spans="2:38" ht="12.75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>
        <f t="shared" si="133"/>
        <v>0</v>
      </c>
      <c r="Z420" s="71">
        <f t="shared" si="136"/>
        <v>0</v>
      </c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</row>
    <row r="421" spans="2:38" ht="12.75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>
        <f t="shared" si="133"/>
        <v>0</v>
      </c>
      <c r="Z421" s="71">
        <f t="shared" si="136"/>
        <v>0</v>
      </c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</row>
    <row r="422" spans="2:38" ht="12.75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>
        <f aca="true" t="shared" si="137" ref="Y422:Y485">IF(AND($O$8&gt;0,Y421&gt;-((0.3^2*(1-$O$8^2))^(1/2))),Y421-0.02,IF(AND($O$8&lt;0,Y421&gt;-((0.3^2*(1-$O$8^2))^(1/2))),Y421-0.02,Y421))</f>
        <v>0</v>
      </c>
      <c r="Z422" s="71">
        <f t="shared" si="136"/>
        <v>0</v>
      </c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</row>
    <row r="423" spans="2:38" ht="12.75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>
        <f t="shared" si="137"/>
        <v>0</v>
      </c>
      <c r="Z423" s="71">
        <f t="shared" si="136"/>
        <v>0</v>
      </c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</row>
    <row r="424" spans="2:38" ht="12.75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>
        <f t="shared" si="137"/>
        <v>0</v>
      </c>
      <c r="Z424" s="71">
        <f t="shared" si="136"/>
        <v>0</v>
      </c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</row>
    <row r="425" spans="2:38" ht="12.75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>
        <f t="shared" si="137"/>
        <v>0</v>
      </c>
      <c r="Z425" s="71">
        <f t="shared" si="136"/>
        <v>0</v>
      </c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</row>
    <row r="426" spans="2:38" ht="12.75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>
        <f t="shared" si="137"/>
        <v>0</v>
      </c>
      <c r="Z426" s="71">
        <f t="shared" si="136"/>
        <v>0</v>
      </c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</row>
    <row r="427" spans="2:38" ht="12.75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>
        <f t="shared" si="137"/>
        <v>0</v>
      </c>
      <c r="Z427" s="71">
        <f t="shared" si="136"/>
        <v>0</v>
      </c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</row>
    <row r="428" spans="2:38" ht="12.75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>
        <f t="shared" si="137"/>
        <v>0</v>
      </c>
      <c r="Z428" s="71">
        <f t="shared" si="136"/>
        <v>0</v>
      </c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</row>
    <row r="429" spans="2:38" ht="12.75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>
        <f t="shared" si="137"/>
        <v>0</v>
      </c>
      <c r="Z429" s="71">
        <f t="shared" si="136"/>
        <v>0</v>
      </c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</row>
    <row r="430" spans="2:38" ht="12.75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>
        <f t="shared" si="137"/>
        <v>0</v>
      </c>
      <c r="Z430" s="71">
        <f t="shared" si="136"/>
        <v>0</v>
      </c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</row>
    <row r="431" spans="2:38" ht="12.75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>
        <f t="shared" si="137"/>
        <v>0</v>
      </c>
      <c r="Z431" s="71">
        <f t="shared" si="136"/>
        <v>0</v>
      </c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</row>
    <row r="432" spans="2:38" ht="12.75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>
        <f t="shared" si="137"/>
        <v>0</v>
      </c>
      <c r="Z432" s="71">
        <f t="shared" si="136"/>
        <v>0</v>
      </c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</row>
    <row r="433" spans="2:38" ht="12.75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>
        <f t="shared" si="137"/>
        <v>0</v>
      </c>
      <c r="Z433" s="71">
        <f t="shared" si="136"/>
        <v>0</v>
      </c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</row>
    <row r="434" spans="2:38" ht="12.75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>
        <f t="shared" si="137"/>
        <v>0</v>
      </c>
      <c r="Z434" s="71">
        <f t="shared" si="136"/>
        <v>0</v>
      </c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</row>
    <row r="435" spans="2:38" ht="12.75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>
        <f t="shared" si="137"/>
        <v>0</v>
      </c>
      <c r="Z435" s="71">
        <f t="shared" si="136"/>
        <v>0</v>
      </c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</row>
    <row r="436" spans="2:38" ht="12.75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>
        <f t="shared" si="137"/>
        <v>0</v>
      </c>
      <c r="Z436" s="71">
        <f t="shared" si="136"/>
        <v>0</v>
      </c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</row>
    <row r="437" spans="2:38" ht="12.75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>
        <f t="shared" si="137"/>
        <v>0</v>
      </c>
      <c r="Z437" s="71">
        <f t="shared" si="136"/>
        <v>0</v>
      </c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</row>
    <row r="438" spans="2:38" ht="12.75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>
        <f t="shared" si="137"/>
        <v>0</v>
      </c>
      <c r="Z438" s="71">
        <f t="shared" si="136"/>
        <v>0</v>
      </c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</row>
    <row r="439" spans="2:38" ht="12.75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>
        <f t="shared" si="137"/>
        <v>0</v>
      </c>
      <c r="Z439" s="71">
        <f t="shared" si="136"/>
        <v>0</v>
      </c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</row>
    <row r="440" spans="2:38" ht="12.75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>
        <f t="shared" si="137"/>
        <v>0</v>
      </c>
      <c r="Z440" s="71">
        <f t="shared" si="136"/>
        <v>0</v>
      </c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</row>
    <row r="441" spans="2:38" ht="12.75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>
        <f t="shared" si="137"/>
        <v>0</v>
      </c>
      <c r="Z441" s="71">
        <f t="shared" si="136"/>
        <v>0</v>
      </c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</row>
    <row r="442" spans="2:38" ht="12.75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>
        <f t="shared" si="137"/>
        <v>0</v>
      </c>
      <c r="Z442" s="71">
        <f t="shared" si="136"/>
        <v>0</v>
      </c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</row>
    <row r="443" spans="2:38" ht="12.75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>
        <f t="shared" si="137"/>
        <v>0</v>
      </c>
      <c r="Z443" s="71">
        <f t="shared" si="136"/>
        <v>0</v>
      </c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</row>
    <row r="444" spans="2:38" ht="12.75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>
        <f t="shared" si="137"/>
        <v>0</v>
      </c>
      <c r="Z444" s="71">
        <f t="shared" si="136"/>
        <v>0</v>
      </c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</row>
    <row r="445" spans="2:38" ht="12.75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>
        <f t="shared" si="137"/>
        <v>0</v>
      </c>
      <c r="Z445" s="71">
        <f t="shared" si="136"/>
        <v>0</v>
      </c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</row>
    <row r="446" spans="2:38" ht="12.75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>
        <f t="shared" si="137"/>
        <v>0</v>
      </c>
      <c r="Z446" s="71">
        <f t="shared" si="136"/>
        <v>0</v>
      </c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</row>
    <row r="447" spans="2:38" ht="12.75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>
        <f t="shared" si="137"/>
        <v>0</v>
      </c>
      <c r="Z447" s="71">
        <f t="shared" si="136"/>
        <v>0</v>
      </c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</row>
    <row r="448" spans="2:38" ht="12.75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>
        <f t="shared" si="137"/>
        <v>0</v>
      </c>
      <c r="Z448" s="71">
        <f t="shared" si="136"/>
        <v>0</v>
      </c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</row>
    <row r="449" spans="2:38" ht="12.75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>
        <f t="shared" si="137"/>
        <v>0</v>
      </c>
      <c r="Z449" s="71">
        <f t="shared" si="136"/>
        <v>0</v>
      </c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</row>
    <row r="450" spans="2:38" ht="12.75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>
        <f t="shared" si="137"/>
        <v>0</v>
      </c>
      <c r="Z450" s="71">
        <f t="shared" si="136"/>
        <v>0</v>
      </c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</row>
    <row r="451" spans="2:38" ht="12.75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>
        <f t="shared" si="137"/>
        <v>0</v>
      </c>
      <c r="Z451" s="71">
        <f t="shared" si="136"/>
        <v>0</v>
      </c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</row>
    <row r="452" spans="2:38" ht="12.75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>
        <f t="shared" si="137"/>
        <v>0</v>
      </c>
      <c r="Z452" s="71">
        <f t="shared" si="136"/>
        <v>0</v>
      </c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</row>
    <row r="453" spans="2:38" ht="12.75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>
        <f t="shared" si="137"/>
        <v>0</v>
      </c>
      <c r="Z453" s="71">
        <f t="shared" si="136"/>
        <v>0</v>
      </c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</row>
    <row r="454" spans="2:38" ht="12.75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>
        <f t="shared" si="137"/>
        <v>0</v>
      </c>
      <c r="Z454" s="71">
        <f t="shared" si="136"/>
        <v>0</v>
      </c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</row>
    <row r="455" spans="2:38" ht="12.75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>
        <f t="shared" si="137"/>
        <v>0</v>
      </c>
      <c r="Z455" s="71">
        <f t="shared" si="136"/>
        <v>0</v>
      </c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</row>
    <row r="456" spans="2:38" ht="12.75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>
        <f t="shared" si="137"/>
        <v>0</v>
      </c>
      <c r="Z456" s="71">
        <f t="shared" si="136"/>
        <v>0</v>
      </c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</row>
    <row r="457" spans="2:38" ht="12.75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>
        <f t="shared" si="137"/>
        <v>0</v>
      </c>
      <c r="Z457" s="71">
        <f t="shared" si="136"/>
        <v>0</v>
      </c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</row>
    <row r="458" spans="2:38" ht="12.75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>
        <f t="shared" si="137"/>
        <v>0</v>
      </c>
      <c r="Z458" s="71">
        <f t="shared" si="136"/>
        <v>0</v>
      </c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</row>
    <row r="459" spans="2:38" ht="12.75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 t="s">
        <v>25</v>
      </c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>
        <f t="shared" si="137"/>
        <v>0</v>
      </c>
      <c r="Z459" s="71">
        <f t="shared" si="136"/>
        <v>0</v>
      </c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</row>
    <row r="460" spans="2:38" ht="12.75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>
        <f t="shared" si="137"/>
        <v>0</v>
      </c>
      <c r="Z460" s="71">
        <f t="shared" si="136"/>
        <v>0</v>
      </c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</row>
    <row r="461" spans="2:38" ht="12.75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>
        <f t="shared" si="137"/>
        <v>0</v>
      </c>
      <c r="Z461" s="71">
        <f t="shared" si="136"/>
        <v>0</v>
      </c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</row>
    <row r="462" spans="2:38" ht="12.75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>
        <f t="shared" si="137"/>
        <v>0</v>
      </c>
      <c r="Z462" s="71">
        <f t="shared" si="136"/>
        <v>0</v>
      </c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</row>
    <row r="463" spans="2:38" ht="12.75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>
        <f t="shared" si="137"/>
        <v>0</v>
      </c>
      <c r="Z463" s="71">
        <f t="shared" si="136"/>
        <v>0</v>
      </c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</row>
    <row r="464" spans="2:38" ht="12.75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>
        <f t="shared" si="137"/>
        <v>0</v>
      </c>
      <c r="Z464" s="71">
        <f t="shared" si="136"/>
        <v>0</v>
      </c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</row>
    <row r="465" spans="2:38" ht="12.75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>
        <f t="shared" si="137"/>
        <v>0</v>
      </c>
      <c r="Z465" s="71">
        <f t="shared" si="136"/>
        <v>0</v>
      </c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</row>
    <row r="466" spans="2:38" ht="12.75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>
        <f t="shared" si="137"/>
        <v>0</v>
      </c>
      <c r="Z466" s="71">
        <f t="shared" si="136"/>
        <v>0</v>
      </c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</row>
    <row r="467" spans="2:38" ht="12.75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>
        <f t="shared" si="137"/>
        <v>0</v>
      </c>
      <c r="Z467" s="71">
        <f t="shared" si="136"/>
        <v>0</v>
      </c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</row>
    <row r="468" spans="2:38" ht="12.75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>
        <f t="shared" si="137"/>
        <v>0</v>
      </c>
      <c r="Z468" s="71">
        <f t="shared" si="136"/>
        <v>0</v>
      </c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</row>
    <row r="469" spans="2:38" ht="12.75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>
        <f t="shared" si="137"/>
        <v>0</v>
      </c>
      <c r="Z469" s="71">
        <f t="shared" si="136"/>
        <v>0</v>
      </c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</row>
    <row r="470" spans="2:38" ht="12.75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>
        <f t="shared" si="137"/>
        <v>0</v>
      </c>
      <c r="Z470" s="71">
        <f t="shared" si="136"/>
        <v>0</v>
      </c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</row>
    <row r="471" spans="2:38" ht="12.75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>
        <f t="shared" si="137"/>
        <v>0</v>
      </c>
      <c r="Z471" s="71">
        <f t="shared" si="136"/>
        <v>0</v>
      </c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</row>
    <row r="472" spans="2:38" ht="12.75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>
        <f t="shared" si="137"/>
        <v>0</v>
      </c>
      <c r="Z472" s="71">
        <f t="shared" si="136"/>
        <v>0</v>
      </c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</row>
    <row r="473" spans="2:38" ht="12.75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>
        <f t="shared" si="137"/>
        <v>0</v>
      </c>
      <c r="Z473" s="71">
        <f t="shared" si="136"/>
        <v>0</v>
      </c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</row>
    <row r="474" spans="2:38" ht="12.75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>
        <f t="shared" si="137"/>
        <v>0</v>
      </c>
      <c r="Z474" s="71">
        <f t="shared" si="136"/>
        <v>0</v>
      </c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</row>
    <row r="475" spans="2:38" ht="12.75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>
        <f t="shared" si="137"/>
        <v>0</v>
      </c>
      <c r="Z475" s="71">
        <f t="shared" si="136"/>
        <v>0</v>
      </c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</row>
    <row r="476" spans="2:38" ht="12.75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 t="s">
        <v>25</v>
      </c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>
        <f t="shared" si="137"/>
        <v>0</v>
      </c>
      <c r="Z476" s="71">
        <f t="shared" si="136"/>
        <v>0</v>
      </c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</row>
    <row r="477" spans="2:38" ht="12.75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>
        <f t="shared" si="137"/>
        <v>0</v>
      </c>
      <c r="Z477" s="71">
        <f t="shared" si="136"/>
        <v>0</v>
      </c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</row>
    <row r="478" spans="2:38" ht="12.75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>
        <f t="shared" si="137"/>
        <v>0</v>
      </c>
      <c r="Z478" s="71">
        <f t="shared" si="136"/>
        <v>0</v>
      </c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</row>
    <row r="479" spans="2:38" ht="12.75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>
        <f t="shared" si="137"/>
        <v>0</v>
      </c>
      <c r="Z479" s="71">
        <f aca="true" t="shared" si="138" ref="Z479:Z542">IF($O$8&gt;0,(0.3^2-Y479^2)^(1/2),0)</f>
        <v>0</v>
      </c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</row>
    <row r="480" spans="2:38" ht="12.75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>
        <f t="shared" si="137"/>
        <v>0</v>
      </c>
      <c r="Z480" s="71">
        <f t="shared" si="138"/>
        <v>0</v>
      </c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</row>
    <row r="481" spans="2:38" ht="12.75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>
        <f t="shared" si="137"/>
        <v>0</v>
      </c>
      <c r="Z481" s="71">
        <f t="shared" si="138"/>
        <v>0</v>
      </c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</row>
    <row r="482" spans="2:38" ht="12.75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>
        <f t="shared" si="137"/>
        <v>0</v>
      </c>
      <c r="Z482" s="71">
        <f t="shared" si="138"/>
        <v>0</v>
      </c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</row>
    <row r="483" spans="2:38" ht="12.75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>
        <f t="shared" si="137"/>
        <v>0</v>
      </c>
      <c r="Z483" s="71">
        <f t="shared" si="138"/>
        <v>0</v>
      </c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</row>
    <row r="484" spans="2:38" ht="12.75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>
        <f t="shared" si="137"/>
        <v>0</v>
      </c>
      <c r="Z484" s="71">
        <f t="shared" si="138"/>
        <v>0</v>
      </c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</row>
    <row r="485" spans="2:38" ht="12.75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>
        <f t="shared" si="137"/>
        <v>0</v>
      </c>
      <c r="Z485" s="71">
        <f t="shared" si="138"/>
        <v>0</v>
      </c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</row>
    <row r="486" spans="2:38" ht="12.75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>
        <f aca="true" t="shared" si="139" ref="Y486:Y549">IF(AND($O$8&gt;0,Y485&gt;-((0.3^2*(1-$O$8^2))^(1/2))),Y485-0.02,IF(AND($O$8&lt;0,Y485&gt;-((0.3^2*(1-$O$8^2))^(1/2))),Y485-0.02,Y485))</f>
        <v>0</v>
      </c>
      <c r="Z486" s="71">
        <f t="shared" si="138"/>
        <v>0</v>
      </c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</row>
    <row r="487" spans="2:38" ht="12.75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>
        <f t="shared" si="139"/>
        <v>0</v>
      </c>
      <c r="Z487" s="71">
        <f t="shared" si="138"/>
        <v>0</v>
      </c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</row>
    <row r="488" spans="2:38" ht="12.75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>
        <f t="shared" si="139"/>
        <v>0</v>
      </c>
      <c r="Z488" s="71">
        <f t="shared" si="138"/>
        <v>0</v>
      </c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</row>
    <row r="489" spans="2:38" ht="12.75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>
        <f t="shared" si="139"/>
        <v>0</v>
      </c>
      <c r="Z489" s="71">
        <f t="shared" si="138"/>
        <v>0</v>
      </c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</row>
    <row r="490" spans="2:38" ht="12.75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>
        <f t="shared" si="139"/>
        <v>0</v>
      </c>
      <c r="Z490" s="71">
        <f t="shared" si="138"/>
        <v>0</v>
      </c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</row>
    <row r="491" spans="2:38" ht="12.75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>
        <f t="shared" si="139"/>
        <v>0</v>
      </c>
      <c r="Z491" s="71">
        <f t="shared" si="138"/>
        <v>0</v>
      </c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</row>
    <row r="492" spans="2:38" ht="12.75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>
        <f t="shared" si="139"/>
        <v>0</v>
      </c>
      <c r="Z492" s="71">
        <f t="shared" si="138"/>
        <v>0</v>
      </c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</row>
    <row r="493" spans="2:38" ht="12.75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>
        <f t="shared" si="139"/>
        <v>0</v>
      </c>
      <c r="Z493" s="71">
        <f t="shared" si="138"/>
        <v>0</v>
      </c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</row>
    <row r="494" spans="2:38" ht="12.75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>
        <f t="shared" si="139"/>
        <v>0</v>
      </c>
      <c r="Z494" s="71">
        <f t="shared" si="138"/>
        <v>0</v>
      </c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</row>
    <row r="495" spans="2:38" ht="12.75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>
        <f t="shared" si="139"/>
        <v>0</v>
      </c>
      <c r="Z495" s="71">
        <f t="shared" si="138"/>
        <v>0</v>
      </c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</row>
    <row r="496" spans="2:38" ht="12.75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>
        <f t="shared" si="139"/>
        <v>0</v>
      </c>
      <c r="Z496" s="71">
        <f t="shared" si="138"/>
        <v>0</v>
      </c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</row>
    <row r="497" spans="2:38" ht="12.75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>
        <f t="shared" si="139"/>
        <v>0</v>
      </c>
      <c r="Z497" s="71">
        <f t="shared" si="138"/>
        <v>0</v>
      </c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</row>
    <row r="498" spans="2:38" ht="12.75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>
        <f t="shared" si="139"/>
        <v>0</v>
      </c>
      <c r="Z498" s="71">
        <f t="shared" si="138"/>
        <v>0</v>
      </c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</row>
    <row r="499" spans="2:38" ht="12.75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>
        <f t="shared" si="139"/>
        <v>0</v>
      </c>
      <c r="Z499" s="71">
        <f t="shared" si="138"/>
        <v>0</v>
      </c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</row>
    <row r="500" spans="2:38" ht="12.75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>
        <f t="shared" si="139"/>
        <v>0</v>
      </c>
      <c r="Z500" s="71">
        <f t="shared" si="138"/>
        <v>0</v>
      </c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</row>
    <row r="501" spans="2:38" ht="12.75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>
        <f t="shared" si="139"/>
        <v>0</v>
      </c>
      <c r="Z501" s="71">
        <f t="shared" si="138"/>
        <v>0</v>
      </c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</row>
    <row r="502" spans="2:38" ht="12.75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>
        <f t="shared" si="139"/>
        <v>0</v>
      </c>
      <c r="Z502" s="71">
        <f t="shared" si="138"/>
        <v>0</v>
      </c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</row>
    <row r="503" spans="2:38" ht="12.75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>
        <f t="shared" si="139"/>
        <v>0</v>
      </c>
      <c r="Z503" s="71">
        <f t="shared" si="138"/>
        <v>0</v>
      </c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</row>
    <row r="504" spans="2:38" ht="12.75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>
        <f t="shared" si="139"/>
        <v>0</v>
      </c>
      <c r="Z504" s="71">
        <f t="shared" si="138"/>
        <v>0</v>
      </c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</row>
    <row r="505" spans="2:38" ht="12.75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>
        <f t="shared" si="139"/>
        <v>0</v>
      </c>
      <c r="Z505" s="71">
        <f t="shared" si="138"/>
        <v>0</v>
      </c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</row>
    <row r="506" spans="2:38" ht="12.75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>
        <f t="shared" si="139"/>
        <v>0</v>
      </c>
      <c r="Z506" s="71">
        <f t="shared" si="138"/>
        <v>0</v>
      </c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</row>
    <row r="507" spans="2:38" ht="12.75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>
        <f t="shared" si="139"/>
        <v>0</v>
      </c>
      <c r="Z507" s="71">
        <f t="shared" si="138"/>
        <v>0</v>
      </c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</row>
    <row r="508" spans="2:38" ht="12.75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>
        <f t="shared" si="139"/>
        <v>0</v>
      </c>
      <c r="Z508" s="71">
        <f t="shared" si="138"/>
        <v>0</v>
      </c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</row>
    <row r="509" spans="2:38" ht="12.75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>
        <f t="shared" si="139"/>
        <v>0</v>
      </c>
      <c r="Z509" s="71">
        <f t="shared" si="138"/>
        <v>0</v>
      </c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</row>
    <row r="510" spans="2:38" ht="12.75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>
        <f t="shared" si="139"/>
        <v>0</v>
      </c>
      <c r="Z510" s="71">
        <f t="shared" si="138"/>
        <v>0</v>
      </c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</row>
    <row r="511" spans="2:38" ht="12.75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>
        <f t="shared" si="139"/>
        <v>0</v>
      </c>
      <c r="Z511" s="71">
        <f t="shared" si="138"/>
        <v>0</v>
      </c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</row>
    <row r="512" spans="2:38" ht="12.75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>
        <f t="shared" si="139"/>
        <v>0</v>
      </c>
      <c r="Z512" s="71">
        <f t="shared" si="138"/>
        <v>0</v>
      </c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</row>
    <row r="513" spans="2:38" ht="12.75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>
        <f t="shared" si="139"/>
        <v>0</v>
      </c>
      <c r="Z513" s="71">
        <f t="shared" si="138"/>
        <v>0</v>
      </c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</row>
    <row r="514" spans="2:38" ht="12.75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>
        <f t="shared" si="139"/>
        <v>0</v>
      </c>
      <c r="Z514" s="71">
        <f t="shared" si="138"/>
        <v>0</v>
      </c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</row>
    <row r="515" spans="2:38" ht="12.75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>
        <f t="shared" si="139"/>
        <v>0</v>
      </c>
      <c r="Z515" s="71">
        <f t="shared" si="138"/>
        <v>0</v>
      </c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</row>
    <row r="516" spans="2:38" ht="12.75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>
        <f t="shared" si="139"/>
        <v>0</v>
      </c>
      <c r="Z516" s="71">
        <f t="shared" si="138"/>
        <v>0</v>
      </c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</row>
    <row r="517" spans="2:38" ht="12.75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>
        <f t="shared" si="139"/>
        <v>0</v>
      </c>
      <c r="Z517" s="71">
        <f t="shared" si="138"/>
        <v>0</v>
      </c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</row>
    <row r="518" spans="2:38" ht="12.75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>
        <f t="shared" si="139"/>
        <v>0</v>
      </c>
      <c r="Z518" s="71">
        <f t="shared" si="138"/>
        <v>0</v>
      </c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</row>
    <row r="519" spans="2:38" ht="12.75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>
        <f t="shared" si="139"/>
        <v>0</v>
      </c>
      <c r="Z519" s="71">
        <f t="shared" si="138"/>
        <v>0</v>
      </c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</row>
    <row r="520" spans="2:38" ht="12.75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>
        <f t="shared" si="139"/>
        <v>0</v>
      </c>
      <c r="Z520" s="71">
        <f t="shared" si="138"/>
        <v>0</v>
      </c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</row>
    <row r="521" spans="2:38" ht="12.75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>
        <f t="shared" si="139"/>
        <v>0</v>
      </c>
      <c r="Z521" s="71">
        <f t="shared" si="138"/>
        <v>0</v>
      </c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</row>
    <row r="522" spans="2:38" ht="12.75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>
        <f t="shared" si="139"/>
        <v>0</v>
      </c>
      <c r="Z522" s="71">
        <f t="shared" si="138"/>
        <v>0</v>
      </c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</row>
    <row r="523" spans="2:38" ht="12.75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>
        <f t="shared" si="139"/>
        <v>0</v>
      </c>
      <c r="Z523" s="71">
        <f t="shared" si="138"/>
        <v>0</v>
      </c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</row>
    <row r="524" spans="2:38" ht="12.75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>
        <f t="shared" si="139"/>
        <v>0</v>
      </c>
      <c r="Z524" s="71">
        <f t="shared" si="138"/>
        <v>0</v>
      </c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</row>
    <row r="525" spans="2:38" ht="12.75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>
        <f t="shared" si="139"/>
        <v>0</v>
      </c>
      <c r="Z525" s="71">
        <f t="shared" si="138"/>
        <v>0</v>
      </c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</row>
    <row r="526" spans="2:38" ht="12.75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>
        <f t="shared" si="139"/>
        <v>0</v>
      </c>
      <c r="Z526" s="71">
        <f t="shared" si="138"/>
        <v>0</v>
      </c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</row>
    <row r="527" spans="2:38" ht="12.75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>
        <f t="shared" si="139"/>
        <v>0</v>
      </c>
      <c r="Z527" s="71">
        <f t="shared" si="138"/>
        <v>0</v>
      </c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</row>
    <row r="528" spans="2:38" ht="12.75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>
        <f t="shared" si="139"/>
        <v>0</v>
      </c>
      <c r="Z528" s="71">
        <f t="shared" si="138"/>
        <v>0</v>
      </c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</row>
    <row r="529" spans="2:38" ht="12.75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>
        <f t="shared" si="139"/>
        <v>0</v>
      </c>
      <c r="Z529" s="71">
        <f t="shared" si="138"/>
        <v>0</v>
      </c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</row>
    <row r="530" spans="2:38" ht="12.75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>
        <f t="shared" si="139"/>
        <v>0</v>
      </c>
      <c r="Z530" s="71">
        <f t="shared" si="138"/>
        <v>0</v>
      </c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</row>
    <row r="531" spans="2:38" ht="12.75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>
        <f t="shared" si="139"/>
        <v>0</v>
      </c>
      <c r="Z531" s="71">
        <f t="shared" si="138"/>
        <v>0</v>
      </c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</row>
    <row r="532" spans="2:38" ht="12.75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>
        <f t="shared" si="139"/>
        <v>0</v>
      </c>
      <c r="Z532" s="71">
        <f t="shared" si="138"/>
        <v>0</v>
      </c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</row>
    <row r="533" spans="2:38" ht="12.75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>
        <f t="shared" si="139"/>
        <v>0</v>
      </c>
      <c r="Z533" s="71">
        <f t="shared" si="138"/>
        <v>0</v>
      </c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</row>
    <row r="534" spans="2:38" ht="12.75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>
        <f t="shared" si="139"/>
        <v>0</v>
      </c>
      <c r="Z534" s="71">
        <f t="shared" si="138"/>
        <v>0</v>
      </c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</row>
    <row r="535" spans="2:38" ht="12.75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>
        <f t="shared" si="139"/>
        <v>0</v>
      </c>
      <c r="Z535" s="71">
        <f t="shared" si="138"/>
        <v>0</v>
      </c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</row>
    <row r="536" spans="2:38" ht="12.75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>
        <f t="shared" si="139"/>
        <v>0</v>
      </c>
      <c r="Z536" s="71">
        <f t="shared" si="138"/>
        <v>0</v>
      </c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</row>
    <row r="537" spans="2:38" ht="12.75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>
        <f t="shared" si="139"/>
        <v>0</v>
      </c>
      <c r="Z537" s="71">
        <f t="shared" si="138"/>
        <v>0</v>
      </c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</row>
    <row r="538" spans="2:38" ht="12.75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>
        <f t="shared" si="139"/>
        <v>0</v>
      </c>
      <c r="Z538" s="71">
        <f t="shared" si="138"/>
        <v>0</v>
      </c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</row>
    <row r="539" spans="2:38" ht="12.75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>
        <f t="shared" si="139"/>
        <v>0</v>
      </c>
      <c r="Z539" s="71">
        <f t="shared" si="138"/>
        <v>0</v>
      </c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</row>
    <row r="540" spans="2:38" ht="12.75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>
        <f t="shared" si="139"/>
        <v>0</v>
      </c>
      <c r="Z540" s="71">
        <f t="shared" si="138"/>
        <v>0</v>
      </c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</row>
    <row r="541" spans="2:38" ht="12.75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>
        <f t="shared" si="139"/>
        <v>0</v>
      </c>
      <c r="Z541" s="71">
        <f t="shared" si="138"/>
        <v>0</v>
      </c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</row>
    <row r="542" spans="2:38" ht="12.75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>
        <f t="shared" si="139"/>
        <v>0</v>
      </c>
      <c r="Z542" s="71">
        <f t="shared" si="138"/>
        <v>0</v>
      </c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</row>
    <row r="543" spans="2:38" ht="12.75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>
        <f t="shared" si="139"/>
        <v>0</v>
      </c>
      <c r="Z543" s="71">
        <f aca="true" t="shared" si="140" ref="Z543:Z606">IF($O$8&gt;0,(0.3^2-Y543^2)^(1/2),0)</f>
        <v>0</v>
      </c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</row>
    <row r="544" spans="2:38" ht="12.75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>
        <f t="shared" si="139"/>
        <v>0</v>
      </c>
      <c r="Z544" s="71">
        <f t="shared" si="140"/>
        <v>0</v>
      </c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</row>
    <row r="545" spans="2:38" ht="12.75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>
        <f t="shared" si="139"/>
        <v>0</v>
      </c>
      <c r="Z545" s="71">
        <f t="shared" si="140"/>
        <v>0</v>
      </c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</row>
    <row r="546" spans="2:38" ht="12.75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>
        <f t="shared" si="139"/>
        <v>0</v>
      </c>
      <c r="Z546" s="71">
        <f t="shared" si="140"/>
        <v>0</v>
      </c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</row>
    <row r="547" spans="2:38" ht="12.75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>
        <f t="shared" si="139"/>
        <v>0</v>
      </c>
      <c r="Z547" s="71">
        <f t="shared" si="140"/>
        <v>0</v>
      </c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</row>
    <row r="548" spans="2:38" ht="12.75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>
        <f t="shared" si="139"/>
        <v>0</v>
      </c>
      <c r="Z548" s="71">
        <f t="shared" si="140"/>
        <v>0</v>
      </c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</row>
    <row r="549" spans="2:38" ht="12.75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>
        <f t="shared" si="139"/>
        <v>0</v>
      </c>
      <c r="Z549" s="71">
        <f t="shared" si="140"/>
        <v>0</v>
      </c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</row>
    <row r="550" spans="2:38" ht="12.75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>
        <f aca="true" t="shared" si="141" ref="Y550:Y613">IF(AND($O$8&gt;0,Y549&gt;-((0.3^2*(1-$O$8^2))^(1/2))),Y549-0.02,IF(AND($O$8&lt;0,Y549&gt;-((0.3^2*(1-$O$8^2))^(1/2))),Y549-0.02,Y549))</f>
        <v>0</v>
      </c>
      <c r="Z550" s="71">
        <f t="shared" si="140"/>
        <v>0</v>
      </c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</row>
    <row r="551" spans="2:38" ht="12.75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>
        <f t="shared" si="141"/>
        <v>0</v>
      </c>
      <c r="Z551" s="71">
        <f t="shared" si="140"/>
        <v>0</v>
      </c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</row>
    <row r="552" spans="2:38" ht="12.75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>
        <f t="shared" si="141"/>
        <v>0</v>
      </c>
      <c r="Z552" s="71">
        <f t="shared" si="140"/>
        <v>0</v>
      </c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</row>
    <row r="553" spans="2:38" ht="12.75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>
        <f t="shared" si="141"/>
        <v>0</v>
      </c>
      <c r="Z553" s="71">
        <f t="shared" si="140"/>
        <v>0</v>
      </c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</row>
    <row r="554" spans="2:38" ht="12.75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>
        <f t="shared" si="141"/>
        <v>0</v>
      </c>
      <c r="Z554" s="71">
        <f t="shared" si="140"/>
        <v>0</v>
      </c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</row>
    <row r="555" spans="2:38" ht="12.75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>
        <f t="shared" si="141"/>
        <v>0</v>
      </c>
      <c r="Z555" s="71">
        <f t="shared" si="140"/>
        <v>0</v>
      </c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</row>
    <row r="556" spans="2:38" ht="12.75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>
        <f t="shared" si="141"/>
        <v>0</v>
      </c>
      <c r="Z556" s="71">
        <f t="shared" si="140"/>
        <v>0</v>
      </c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</row>
    <row r="557" spans="2:38" ht="12.75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>
        <f t="shared" si="141"/>
        <v>0</v>
      </c>
      <c r="Z557" s="71">
        <f t="shared" si="140"/>
        <v>0</v>
      </c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</row>
    <row r="558" spans="2:38" ht="12.75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>
        <f t="shared" si="141"/>
        <v>0</v>
      </c>
      <c r="Z558" s="71">
        <f t="shared" si="140"/>
        <v>0</v>
      </c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</row>
    <row r="559" spans="2:38" ht="12.75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>
        <f t="shared" si="141"/>
        <v>0</v>
      </c>
      <c r="Z559" s="71">
        <f t="shared" si="140"/>
        <v>0</v>
      </c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</row>
    <row r="560" spans="2:38" ht="12.75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>
        <f t="shared" si="141"/>
        <v>0</v>
      </c>
      <c r="Z560" s="71">
        <f t="shared" si="140"/>
        <v>0</v>
      </c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</row>
    <row r="561" spans="2:38" ht="12.75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>
        <f t="shared" si="141"/>
        <v>0</v>
      </c>
      <c r="Z561" s="71">
        <f t="shared" si="140"/>
        <v>0</v>
      </c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</row>
    <row r="562" spans="2:38" ht="12.75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>
        <f t="shared" si="141"/>
        <v>0</v>
      </c>
      <c r="Z562" s="71">
        <f t="shared" si="140"/>
        <v>0</v>
      </c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</row>
    <row r="563" spans="2:38" ht="12.75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>
        <f t="shared" si="141"/>
        <v>0</v>
      </c>
      <c r="Z563" s="71">
        <f t="shared" si="140"/>
        <v>0</v>
      </c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</row>
    <row r="564" spans="2:38" ht="12.75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>
        <f t="shared" si="141"/>
        <v>0</v>
      </c>
      <c r="Z564" s="71">
        <f t="shared" si="140"/>
        <v>0</v>
      </c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</row>
    <row r="565" spans="2:38" ht="12.75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>
        <f t="shared" si="141"/>
        <v>0</v>
      </c>
      <c r="Z565" s="71">
        <f t="shared" si="140"/>
        <v>0</v>
      </c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</row>
    <row r="566" spans="2:38" ht="12.75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>
        <f t="shared" si="141"/>
        <v>0</v>
      </c>
      <c r="Z566" s="71">
        <f t="shared" si="140"/>
        <v>0</v>
      </c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</row>
    <row r="567" spans="2:38" ht="12.75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>
        <f t="shared" si="141"/>
        <v>0</v>
      </c>
      <c r="Z567" s="71">
        <f t="shared" si="140"/>
        <v>0</v>
      </c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</row>
    <row r="568" spans="2:38" ht="12.75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>
        <f t="shared" si="141"/>
        <v>0</v>
      </c>
      <c r="Z568" s="71">
        <f t="shared" si="140"/>
        <v>0</v>
      </c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</row>
    <row r="569" spans="2:38" ht="12.75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>
        <f t="shared" si="141"/>
        <v>0</v>
      </c>
      <c r="Z569" s="71">
        <f t="shared" si="140"/>
        <v>0</v>
      </c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</row>
    <row r="570" spans="2:38" ht="12.75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>
        <f t="shared" si="141"/>
        <v>0</v>
      </c>
      <c r="Z570" s="71">
        <f t="shared" si="140"/>
        <v>0</v>
      </c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</row>
    <row r="571" spans="2:38" ht="12.75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>
        <f aca="true" t="shared" si="142" ref="O571:O634">IF(N571="","",((0.45)^2-N571^2)^(1/2))</f>
      </c>
      <c r="P571" s="71"/>
      <c r="Q571" s="71"/>
      <c r="R571" s="71"/>
      <c r="S571" s="71"/>
      <c r="T571" s="71"/>
      <c r="U571" s="71"/>
      <c r="V571" s="71"/>
      <c r="W571" s="71"/>
      <c r="X571" s="71"/>
      <c r="Y571" s="71">
        <f t="shared" si="141"/>
        <v>0</v>
      </c>
      <c r="Z571" s="71">
        <f t="shared" si="140"/>
        <v>0</v>
      </c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</row>
    <row r="572" spans="2:38" ht="12.75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>
        <f t="shared" si="142"/>
      </c>
      <c r="P572" s="71"/>
      <c r="Q572" s="71"/>
      <c r="R572" s="71"/>
      <c r="S572" s="71"/>
      <c r="T572" s="71"/>
      <c r="U572" s="71"/>
      <c r="V572" s="71"/>
      <c r="W572" s="71"/>
      <c r="X572" s="71"/>
      <c r="Y572" s="71">
        <f t="shared" si="141"/>
        <v>0</v>
      </c>
      <c r="Z572" s="71">
        <f t="shared" si="140"/>
        <v>0</v>
      </c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</row>
    <row r="573" spans="2:38" ht="12.75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>
        <f t="shared" si="142"/>
      </c>
      <c r="P573" s="71"/>
      <c r="Q573" s="71"/>
      <c r="R573" s="71"/>
      <c r="S573" s="71"/>
      <c r="T573" s="71"/>
      <c r="U573" s="71"/>
      <c r="V573" s="71"/>
      <c r="W573" s="71"/>
      <c r="X573" s="71"/>
      <c r="Y573" s="71">
        <f t="shared" si="141"/>
        <v>0</v>
      </c>
      <c r="Z573" s="71">
        <f t="shared" si="140"/>
        <v>0</v>
      </c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</row>
    <row r="574" spans="2:38" ht="12.75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>
        <f t="shared" si="142"/>
      </c>
      <c r="P574" s="71"/>
      <c r="Q574" s="71"/>
      <c r="R574" s="71"/>
      <c r="S574" s="71"/>
      <c r="T574" s="71"/>
      <c r="U574" s="71"/>
      <c r="V574" s="71"/>
      <c r="W574" s="71"/>
      <c r="X574" s="71"/>
      <c r="Y574" s="71">
        <f t="shared" si="141"/>
        <v>0</v>
      </c>
      <c r="Z574" s="71">
        <f t="shared" si="140"/>
        <v>0</v>
      </c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</row>
    <row r="575" spans="2:38" ht="12.75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>
        <f t="shared" si="142"/>
      </c>
      <c r="P575" s="71"/>
      <c r="Q575" s="71"/>
      <c r="R575" s="71"/>
      <c r="S575" s="71"/>
      <c r="T575" s="71"/>
      <c r="U575" s="71"/>
      <c r="V575" s="71"/>
      <c r="W575" s="71"/>
      <c r="X575" s="71"/>
      <c r="Y575" s="71">
        <f t="shared" si="141"/>
        <v>0</v>
      </c>
      <c r="Z575" s="71">
        <f t="shared" si="140"/>
        <v>0</v>
      </c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</row>
    <row r="576" spans="2:38" ht="12.75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>
        <f t="shared" si="142"/>
      </c>
      <c r="P576" s="71"/>
      <c r="Q576" s="71"/>
      <c r="R576" s="71"/>
      <c r="S576" s="71"/>
      <c r="T576" s="71"/>
      <c r="U576" s="71"/>
      <c r="V576" s="71"/>
      <c r="W576" s="71"/>
      <c r="X576" s="71"/>
      <c r="Y576" s="71">
        <f t="shared" si="141"/>
        <v>0</v>
      </c>
      <c r="Z576" s="71">
        <f t="shared" si="140"/>
        <v>0</v>
      </c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</row>
    <row r="577" spans="2:38" ht="12.75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>
        <f t="shared" si="142"/>
      </c>
      <c r="P577" s="71"/>
      <c r="Q577" s="71"/>
      <c r="R577" s="71"/>
      <c r="S577" s="71"/>
      <c r="T577" s="71"/>
      <c r="U577" s="71"/>
      <c r="V577" s="71"/>
      <c r="W577" s="71"/>
      <c r="X577" s="71"/>
      <c r="Y577" s="71">
        <f t="shared" si="141"/>
        <v>0</v>
      </c>
      <c r="Z577" s="71">
        <f t="shared" si="140"/>
        <v>0</v>
      </c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</row>
    <row r="578" spans="2:38" ht="12.75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>
        <f t="shared" si="142"/>
      </c>
      <c r="P578" s="71"/>
      <c r="Q578" s="71"/>
      <c r="R578" s="71"/>
      <c r="S578" s="71"/>
      <c r="T578" s="71"/>
      <c r="U578" s="71"/>
      <c r="V578" s="71"/>
      <c r="W578" s="71"/>
      <c r="X578" s="71"/>
      <c r="Y578" s="71">
        <f t="shared" si="141"/>
        <v>0</v>
      </c>
      <c r="Z578" s="71">
        <f t="shared" si="140"/>
        <v>0</v>
      </c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</row>
    <row r="579" spans="2:38" ht="12.75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>
        <f t="shared" si="142"/>
      </c>
      <c r="P579" s="71"/>
      <c r="Q579" s="71"/>
      <c r="R579" s="71"/>
      <c r="S579" s="71"/>
      <c r="T579" s="71"/>
      <c r="U579" s="71"/>
      <c r="V579" s="71"/>
      <c r="W579" s="71"/>
      <c r="X579" s="71"/>
      <c r="Y579" s="71">
        <f t="shared" si="141"/>
        <v>0</v>
      </c>
      <c r="Z579" s="71">
        <f t="shared" si="140"/>
        <v>0</v>
      </c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</row>
    <row r="580" spans="2:38" ht="12.75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>
        <f t="shared" si="142"/>
      </c>
      <c r="P580" s="71"/>
      <c r="Q580" s="71"/>
      <c r="R580" s="71"/>
      <c r="S580" s="71"/>
      <c r="T580" s="71"/>
      <c r="U580" s="71"/>
      <c r="V580" s="71"/>
      <c r="W580" s="71"/>
      <c r="X580" s="71"/>
      <c r="Y580" s="71">
        <f t="shared" si="141"/>
        <v>0</v>
      </c>
      <c r="Z580" s="71">
        <f t="shared" si="140"/>
        <v>0</v>
      </c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</row>
    <row r="581" spans="2:38" ht="12.75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>
        <f t="shared" si="142"/>
      </c>
      <c r="P581" s="71"/>
      <c r="Q581" s="71"/>
      <c r="R581" s="71"/>
      <c r="S581" s="71"/>
      <c r="T581" s="71"/>
      <c r="U581" s="71"/>
      <c r="V581" s="71"/>
      <c r="W581" s="71"/>
      <c r="X581" s="71"/>
      <c r="Y581" s="71">
        <f t="shared" si="141"/>
        <v>0</v>
      </c>
      <c r="Z581" s="71">
        <f t="shared" si="140"/>
        <v>0</v>
      </c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</row>
    <row r="582" spans="2:38" ht="12.75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>
        <f t="shared" si="142"/>
      </c>
      <c r="P582" s="71"/>
      <c r="Q582" s="71"/>
      <c r="R582" s="71"/>
      <c r="S582" s="71"/>
      <c r="T582" s="71"/>
      <c r="U582" s="71"/>
      <c r="V582" s="71"/>
      <c r="W582" s="71"/>
      <c r="X582" s="71"/>
      <c r="Y582" s="71">
        <f t="shared" si="141"/>
        <v>0</v>
      </c>
      <c r="Z582" s="71">
        <f t="shared" si="140"/>
        <v>0</v>
      </c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</row>
    <row r="583" spans="2:38" ht="12.75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>
        <f t="shared" si="142"/>
      </c>
      <c r="P583" s="71"/>
      <c r="Q583" s="71"/>
      <c r="R583" s="71"/>
      <c r="S583" s="71"/>
      <c r="T583" s="71"/>
      <c r="U583" s="71"/>
      <c r="V583" s="71"/>
      <c r="W583" s="71"/>
      <c r="X583" s="71"/>
      <c r="Y583" s="71">
        <f t="shared" si="141"/>
        <v>0</v>
      </c>
      <c r="Z583" s="71">
        <f t="shared" si="140"/>
        <v>0</v>
      </c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</row>
    <row r="584" spans="2:38" ht="12.75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>
        <f t="shared" si="142"/>
      </c>
      <c r="P584" s="71"/>
      <c r="Q584" s="71"/>
      <c r="R584" s="71"/>
      <c r="S584" s="71"/>
      <c r="T584" s="71"/>
      <c r="U584" s="71"/>
      <c r="V584" s="71"/>
      <c r="W584" s="71"/>
      <c r="X584" s="71"/>
      <c r="Y584" s="71">
        <f t="shared" si="141"/>
        <v>0</v>
      </c>
      <c r="Z584" s="71">
        <f t="shared" si="140"/>
        <v>0</v>
      </c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</row>
    <row r="585" spans="2:38" ht="12.75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>
        <f t="shared" si="142"/>
      </c>
      <c r="P585" s="71"/>
      <c r="Q585" s="71"/>
      <c r="R585" s="71"/>
      <c r="S585" s="71"/>
      <c r="T585" s="71"/>
      <c r="U585" s="71"/>
      <c r="V585" s="71"/>
      <c r="W585" s="71"/>
      <c r="X585" s="71"/>
      <c r="Y585" s="71">
        <f t="shared" si="141"/>
        <v>0</v>
      </c>
      <c r="Z585" s="71">
        <f t="shared" si="140"/>
        <v>0</v>
      </c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</row>
    <row r="586" spans="2:38" ht="12.75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>
        <f t="shared" si="142"/>
      </c>
      <c r="P586" s="71"/>
      <c r="Q586" s="71"/>
      <c r="R586" s="71"/>
      <c r="S586" s="71"/>
      <c r="T586" s="71"/>
      <c r="U586" s="71"/>
      <c r="V586" s="71"/>
      <c r="W586" s="71"/>
      <c r="X586" s="71"/>
      <c r="Y586" s="71">
        <f t="shared" si="141"/>
        <v>0</v>
      </c>
      <c r="Z586" s="71">
        <f t="shared" si="140"/>
        <v>0</v>
      </c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</row>
    <row r="587" spans="2:38" ht="12.75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>
        <f t="shared" si="142"/>
      </c>
      <c r="P587" s="71"/>
      <c r="Q587" s="71"/>
      <c r="R587" s="71"/>
      <c r="S587" s="71"/>
      <c r="T587" s="71"/>
      <c r="U587" s="71"/>
      <c r="V587" s="71"/>
      <c r="W587" s="71"/>
      <c r="X587" s="71"/>
      <c r="Y587" s="71">
        <f t="shared" si="141"/>
        <v>0</v>
      </c>
      <c r="Z587" s="71">
        <f t="shared" si="140"/>
        <v>0</v>
      </c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</row>
    <row r="588" spans="2:38" ht="12.75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>
        <f t="shared" si="142"/>
      </c>
      <c r="P588" s="71"/>
      <c r="Q588" s="71"/>
      <c r="R588" s="71"/>
      <c r="S588" s="71"/>
      <c r="T588" s="71"/>
      <c r="U588" s="71"/>
      <c r="V588" s="71"/>
      <c r="W588" s="71"/>
      <c r="X588" s="71"/>
      <c r="Y588" s="71">
        <f t="shared" si="141"/>
        <v>0</v>
      </c>
      <c r="Z588" s="71">
        <f t="shared" si="140"/>
        <v>0</v>
      </c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</row>
    <row r="589" spans="2:38" ht="12.75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>
        <f t="shared" si="142"/>
      </c>
      <c r="P589" s="71"/>
      <c r="Q589" s="71"/>
      <c r="R589" s="71"/>
      <c r="S589" s="71"/>
      <c r="T589" s="71"/>
      <c r="U589" s="71"/>
      <c r="V589" s="71"/>
      <c r="W589" s="71"/>
      <c r="X589" s="71"/>
      <c r="Y589" s="71">
        <f t="shared" si="141"/>
        <v>0</v>
      </c>
      <c r="Z589" s="71">
        <f t="shared" si="140"/>
        <v>0</v>
      </c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</row>
    <row r="590" spans="2:38" ht="12.75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>
        <f t="shared" si="142"/>
      </c>
      <c r="P590" s="71"/>
      <c r="Q590" s="71"/>
      <c r="R590" s="71"/>
      <c r="S590" s="71"/>
      <c r="T590" s="71"/>
      <c r="U590" s="71"/>
      <c r="V590" s="71"/>
      <c r="W590" s="71"/>
      <c r="X590" s="71"/>
      <c r="Y590" s="71">
        <f t="shared" si="141"/>
        <v>0</v>
      </c>
      <c r="Z590" s="71">
        <f t="shared" si="140"/>
        <v>0</v>
      </c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</row>
    <row r="591" spans="2:38" ht="12.75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>
        <f t="shared" si="142"/>
      </c>
      <c r="P591" s="71"/>
      <c r="Q591" s="71"/>
      <c r="R591" s="71"/>
      <c r="S591" s="71"/>
      <c r="T591" s="71"/>
      <c r="U591" s="71"/>
      <c r="V591" s="71"/>
      <c r="W591" s="71"/>
      <c r="X591" s="71"/>
      <c r="Y591" s="71">
        <f t="shared" si="141"/>
        <v>0</v>
      </c>
      <c r="Z591" s="71">
        <f t="shared" si="140"/>
        <v>0</v>
      </c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</row>
    <row r="592" spans="2:38" ht="12.75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>
        <f t="shared" si="142"/>
      </c>
      <c r="P592" s="71"/>
      <c r="Q592" s="71"/>
      <c r="R592" s="71"/>
      <c r="S592" s="71"/>
      <c r="T592" s="71"/>
      <c r="U592" s="71"/>
      <c r="V592" s="71"/>
      <c r="W592" s="71"/>
      <c r="X592" s="71"/>
      <c r="Y592" s="71">
        <f t="shared" si="141"/>
        <v>0</v>
      </c>
      <c r="Z592" s="71">
        <f t="shared" si="140"/>
        <v>0</v>
      </c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</row>
    <row r="593" spans="2:38" ht="12.75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>
        <f t="shared" si="142"/>
      </c>
      <c r="P593" s="71"/>
      <c r="Q593" s="71"/>
      <c r="R593" s="71"/>
      <c r="S593" s="71"/>
      <c r="T593" s="71"/>
      <c r="U593" s="71"/>
      <c r="V593" s="71"/>
      <c r="W593" s="71"/>
      <c r="X593" s="71"/>
      <c r="Y593" s="71">
        <f t="shared" si="141"/>
        <v>0</v>
      </c>
      <c r="Z593" s="71">
        <f t="shared" si="140"/>
        <v>0</v>
      </c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</row>
    <row r="594" spans="2:38" ht="12.75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>
        <f t="shared" si="142"/>
      </c>
      <c r="P594" s="71"/>
      <c r="Q594" s="71"/>
      <c r="R594" s="71"/>
      <c r="S594" s="71"/>
      <c r="T594" s="71"/>
      <c r="U594" s="71"/>
      <c r="V594" s="71"/>
      <c r="W594" s="71"/>
      <c r="X594" s="71"/>
      <c r="Y594" s="71">
        <f t="shared" si="141"/>
        <v>0</v>
      </c>
      <c r="Z594" s="71">
        <f t="shared" si="140"/>
        <v>0</v>
      </c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</row>
    <row r="595" spans="2:38" ht="12.75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>
        <f t="shared" si="142"/>
      </c>
      <c r="P595" s="71"/>
      <c r="Q595" s="71"/>
      <c r="R595" s="71"/>
      <c r="S595" s="71"/>
      <c r="T595" s="71"/>
      <c r="U595" s="71"/>
      <c r="V595" s="71"/>
      <c r="W595" s="71"/>
      <c r="X595" s="71"/>
      <c r="Y595" s="71">
        <f t="shared" si="141"/>
        <v>0</v>
      </c>
      <c r="Z595" s="71">
        <f t="shared" si="140"/>
        <v>0</v>
      </c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</row>
    <row r="596" spans="2:38" ht="12.75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>
        <f t="shared" si="142"/>
      </c>
      <c r="P596" s="71"/>
      <c r="Q596" s="71"/>
      <c r="R596" s="71"/>
      <c r="S596" s="71"/>
      <c r="T596" s="71"/>
      <c r="U596" s="71"/>
      <c r="V596" s="71"/>
      <c r="W596" s="71"/>
      <c r="X596" s="71"/>
      <c r="Y596" s="71">
        <f t="shared" si="141"/>
        <v>0</v>
      </c>
      <c r="Z596" s="71">
        <f t="shared" si="140"/>
        <v>0</v>
      </c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</row>
    <row r="597" spans="2:38" ht="12.75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>
        <f t="shared" si="142"/>
      </c>
      <c r="P597" s="71"/>
      <c r="Q597" s="71"/>
      <c r="R597" s="71"/>
      <c r="S597" s="71"/>
      <c r="T597" s="71"/>
      <c r="U597" s="71"/>
      <c r="V597" s="71"/>
      <c r="W597" s="71"/>
      <c r="X597" s="71"/>
      <c r="Y597" s="71">
        <f t="shared" si="141"/>
        <v>0</v>
      </c>
      <c r="Z597" s="71">
        <f t="shared" si="140"/>
        <v>0</v>
      </c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</row>
    <row r="598" spans="2:38" ht="12.75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>
        <f t="shared" si="142"/>
      </c>
      <c r="P598" s="71"/>
      <c r="Q598" s="71"/>
      <c r="R598" s="71"/>
      <c r="S598" s="71"/>
      <c r="T598" s="71"/>
      <c r="U598" s="71"/>
      <c r="V598" s="71"/>
      <c r="W598" s="71"/>
      <c r="X598" s="71"/>
      <c r="Y598" s="71">
        <f t="shared" si="141"/>
        <v>0</v>
      </c>
      <c r="Z598" s="71">
        <f t="shared" si="140"/>
        <v>0</v>
      </c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</row>
    <row r="599" spans="2:38" ht="12.75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>
        <f t="shared" si="142"/>
      </c>
      <c r="P599" s="71"/>
      <c r="Q599" s="71"/>
      <c r="R599" s="71"/>
      <c r="S599" s="71"/>
      <c r="T599" s="71"/>
      <c r="U599" s="71"/>
      <c r="V599" s="71"/>
      <c r="W599" s="71"/>
      <c r="X599" s="71"/>
      <c r="Y599" s="71">
        <f t="shared" si="141"/>
        <v>0</v>
      </c>
      <c r="Z599" s="71">
        <f t="shared" si="140"/>
        <v>0</v>
      </c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</row>
    <row r="600" spans="2:38" ht="12.75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>
        <f t="shared" si="142"/>
      </c>
      <c r="P600" s="71"/>
      <c r="Q600" s="71"/>
      <c r="R600" s="71"/>
      <c r="S600" s="71"/>
      <c r="T600" s="71"/>
      <c r="U600" s="71"/>
      <c r="V600" s="71"/>
      <c r="W600" s="71"/>
      <c r="X600" s="71"/>
      <c r="Y600" s="71">
        <f t="shared" si="141"/>
        <v>0</v>
      </c>
      <c r="Z600" s="71">
        <f t="shared" si="140"/>
        <v>0</v>
      </c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</row>
    <row r="601" spans="2:38" ht="12.75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>
        <f t="shared" si="142"/>
      </c>
      <c r="P601" s="71"/>
      <c r="Q601" s="71"/>
      <c r="R601" s="71"/>
      <c r="S601" s="71"/>
      <c r="T601" s="71"/>
      <c r="U601" s="71"/>
      <c r="V601" s="71"/>
      <c r="W601" s="71"/>
      <c r="X601" s="71"/>
      <c r="Y601" s="71">
        <f t="shared" si="141"/>
        <v>0</v>
      </c>
      <c r="Z601" s="71">
        <f t="shared" si="140"/>
        <v>0</v>
      </c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</row>
    <row r="602" spans="2:38" ht="12.75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>
        <f t="shared" si="142"/>
      </c>
      <c r="P602" s="71"/>
      <c r="Q602" s="71"/>
      <c r="R602" s="71"/>
      <c r="S602" s="71"/>
      <c r="T602" s="71"/>
      <c r="U602" s="71"/>
      <c r="V602" s="71"/>
      <c r="W602" s="71"/>
      <c r="X602" s="71"/>
      <c r="Y602" s="71">
        <f t="shared" si="141"/>
        <v>0</v>
      </c>
      <c r="Z602" s="71">
        <f t="shared" si="140"/>
        <v>0</v>
      </c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</row>
    <row r="603" spans="2:38" ht="12.75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>
        <f t="shared" si="142"/>
      </c>
      <c r="P603" s="71"/>
      <c r="Q603" s="71"/>
      <c r="R603" s="71"/>
      <c r="S603" s="71"/>
      <c r="T603" s="71"/>
      <c r="U603" s="71"/>
      <c r="V603" s="71"/>
      <c r="W603" s="71"/>
      <c r="X603" s="71"/>
      <c r="Y603" s="71">
        <f t="shared" si="141"/>
        <v>0</v>
      </c>
      <c r="Z603" s="71">
        <f t="shared" si="140"/>
        <v>0</v>
      </c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</row>
    <row r="604" spans="2:38" ht="12.75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>
        <f t="shared" si="142"/>
      </c>
      <c r="P604" s="71"/>
      <c r="Q604" s="71"/>
      <c r="R604" s="71"/>
      <c r="S604" s="71"/>
      <c r="T604" s="71"/>
      <c r="U604" s="71"/>
      <c r="V604" s="71"/>
      <c r="W604" s="71"/>
      <c r="X604" s="71"/>
      <c r="Y604" s="71">
        <f t="shared" si="141"/>
        <v>0</v>
      </c>
      <c r="Z604" s="71">
        <f t="shared" si="140"/>
        <v>0</v>
      </c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</row>
    <row r="605" spans="2:38" ht="12.75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>
        <f t="shared" si="142"/>
      </c>
      <c r="P605" s="71"/>
      <c r="Q605" s="71"/>
      <c r="R605" s="71"/>
      <c r="S605" s="71"/>
      <c r="T605" s="71"/>
      <c r="U605" s="71"/>
      <c r="V605" s="71"/>
      <c r="W605" s="71"/>
      <c r="X605" s="71"/>
      <c r="Y605" s="71">
        <f t="shared" si="141"/>
        <v>0</v>
      </c>
      <c r="Z605" s="71">
        <f t="shared" si="140"/>
        <v>0</v>
      </c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</row>
    <row r="606" spans="2:38" ht="12.75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>
        <f t="shared" si="142"/>
      </c>
      <c r="P606" s="71"/>
      <c r="Q606" s="71"/>
      <c r="R606" s="71"/>
      <c r="S606" s="71"/>
      <c r="T606" s="71"/>
      <c r="U606" s="71"/>
      <c r="V606" s="71"/>
      <c r="W606" s="71"/>
      <c r="X606" s="71"/>
      <c r="Y606" s="71">
        <f t="shared" si="141"/>
        <v>0</v>
      </c>
      <c r="Z606" s="71">
        <f t="shared" si="140"/>
        <v>0</v>
      </c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</row>
    <row r="607" spans="2:38" ht="12.75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>
        <f t="shared" si="142"/>
      </c>
      <c r="P607" s="71"/>
      <c r="Q607" s="71"/>
      <c r="R607" s="71"/>
      <c r="S607" s="71"/>
      <c r="T607" s="71"/>
      <c r="U607" s="71"/>
      <c r="V607" s="71"/>
      <c r="W607" s="71"/>
      <c r="X607" s="71"/>
      <c r="Y607" s="71">
        <f t="shared" si="141"/>
        <v>0</v>
      </c>
      <c r="Z607" s="71">
        <f aca="true" t="shared" si="143" ref="Z607:Z670">IF($O$8&gt;0,(0.3^2-Y607^2)^(1/2),0)</f>
        <v>0</v>
      </c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</row>
    <row r="608" spans="2:38" ht="12.75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>
        <f t="shared" si="142"/>
      </c>
      <c r="P608" s="71"/>
      <c r="Q608" s="71"/>
      <c r="R608" s="71"/>
      <c r="S608" s="71"/>
      <c r="T608" s="71"/>
      <c r="U608" s="71"/>
      <c r="V608" s="71"/>
      <c r="W608" s="71"/>
      <c r="X608" s="71"/>
      <c r="Y608" s="71">
        <f t="shared" si="141"/>
        <v>0</v>
      </c>
      <c r="Z608" s="71">
        <f t="shared" si="143"/>
        <v>0</v>
      </c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</row>
    <row r="609" spans="2:38" ht="12.75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>
        <f t="shared" si="142"/>
      </c>
      <c r="P609" s="71"/>
      <c r="Q609" s="71"/>
      <c r="R609" s="71"/>
      <c r="S609" s="71"/>
      <c r="T609" s="71"/>
      <c r="U609" s="71"/>
      <c r="V609" s="71"/>
      <c r="W609" s="71"/>
      <c r="X609" s="71"/>
      <c r="Y609" s="71">
        <f t="shared" si="141"/>
        <v>0</v>
      </c>
      <c r="Z609" s="71">
        <f t="shared" si="143"/>
        <v>0</v>
      </c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</row>
    <row r="610" spans="2:38" ht="12.75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>
        <f t="shared" si="142"/>
      </c>
      <c r="P610" s="71"/>
      <c r="Q610" s="71"/>
      <c r="R610" s="71"/>
      <c r="S610" s="71"/>
      <c r="T610" s="71"/>
      <c r="U610" s="71"/>
      <c r="V610" s="71"/>
      <c r="W610" s="71"/>
      <c r="X610" s="71"/>
      <c r="Y610" s="71">
        <f t="shared" si="141"/>
        <v>0</v>
      </c>
      <c r="Z610" s="71">
        <f t="shared" si="143"/>
        <v>0</v>
      </c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</row>
    <row r="611" spans="2:38" ht="12.75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>
        <f t="shared" si="142"/>
      </c>
      <c r="P611" s="71"/>
      <c r="Q611" s="71"/>
      <c r="R611" s="71"/>
      <c r="S611" s="71"/>
      <c r="T611" s="71"/>
      <c r="U611" s="71"/>
      <c r="V611" s="71"/>
      <c r="W611" s="71"/>
      <c r="X611" s="71"/>
      <c r="Y611" s="71">
        <f t="shared" si="141"/>
        <v>0</v>
      </c>
      <c r="Z611" s="71">
        <f t="shared" si="143"/>
        <v>0</v>
      </c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</row>
    <row r="612" spans="2:38" ht="12.75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>
        <f t="shared" si="142"/>
      </c>
      <c r="P612" s="71"/>
      <c r="Q612" s="71"/>
      <c r="R612" s="71"/>
      <c r="S612" s="71"/>
      <c r="T612" s="71"/>
      <c r="U612" s="71"/>
      <c r="V612" s="71"/>
      <c r="W612" s="71"/>
      <c r="X612" s="71"/>
      <c r="Y612" s="71">
        <f t="shared" si="141"/>
        <v>0</v>
      </c>
      <c r="Z612" s="71">
        <f t="shared" si="143"/>
        <v>0</v>
      </c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</row>
    <row r="613" spans="2:38" ht="12.75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>
        <f t="shared" si="142"/>
      </c>
      <c r="P613" s="71"/>
      <c r="Q613" s="71"/>
      <c r="R613" s="71"/>
      <c r="S613" s="71"/>
      <c r="T613" s="71"/>
      <c r="U613" s="71"/>
      <c r="V613" s="71"/>
      <c r="W613" s="71"/>
      <c r="X613" s="71"/>
      <c r="Y613" s="71">
        <f t="shared" si="141"/>
        <v>0</v>
      </c>
      <c r="Z613" s="71">
        <f t="shared" si="143"/>
        <v>0</v>
      </c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</row>
    <row r="614" spans="2:38" ht="12.75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>
        <f t="shared" si="142"/>
      </c>
      <c r="P614" s="71"/>
      <c r="Q614" s="71"/>
      <c r="R614" s="71"/>
      <c r="S614" s="71"/>
      <c r="T614" s="71"/>
      <c r="U614" s="71"/>
      <c r="V614" s="71"/>
      <c r="W614" s="71"/>
      <c r="X614" s="71"/>
      <c r="Y614" s="71">
        <f aca="true" t="shared" si="144" ref="Y614:Y677">IF(AND($O$8&gt;0,Y613&gt;-((0.3^2*(1-$O$8^2))^(1/2))),Y613-0.02,IF(AND($O$8&lt;0,Y613&gt;-((0.3^2*(1-$O$8^2))^(1/2))),Y613-0.02,Y613))</f>
        <v>0</v>
      </c>
      <c r="Z614" s="71">
        <f t="shared" si="143"/>
        <v>0</v>
      </c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</row>
    <row r="615" spans="2:38" ht="12.75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>
        <f t="shared" si="142"/>
      </c>
      <c r="P615" s="71"/>
      <c r="Q615" s="71"/>
      <c r="R615" s="71"/>
      <c r="S615" s="71"/>
      <c r="T615" s="71"/>
      <c r="U615" s="71"/>
      <c r="V615" s="71"/>
      <c r="W615" s="71"/>
      <c r="X615" s="71"/>
      <c r="Y615" s="71">
        <f t="shared" si="144"/>
        <v>0</v>
      </c>
      <c r="Z615" s="71">
        <f t="shared" si="143"/>
        <v>0</v>
      </c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</row>
    <row r="616" spans="2:38" ht="12.75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>
        <f t="shared" si="142"/>
      </c>
      <c r="P616" s="71"/>
      <c r="Q616" s="71"/>
      <c r="R616" s="71"/>
      <c r="S616" s="71"/>
      <c r="T616" s="71"/>
      <c r="U616" s="71"/>
      <c r="V616" s="71"/>
      <c r="W616" s="71"/>
      <c r="X616" s="71"/>
      <c r="Y616" s="71">
        <f t="shared" si="144"/>
        <v>0</v>
      </c>
      <c r="Z616" s="71">
        <f t="shared" si="143"/>
        <v>0</v>
      </c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</row>
    <row r="617" spans="2:38" ht="12.75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>
        <f t="shared" si="142"/>
      </c>
      <c r="P617" s="71"/>
      <c r="Q617" s="71"/>
      <c r="R617" s="71"/>
      <c r="S617" s="71"/>
      <c r="T617" s="71"/>
      <c r="U617" s="71"/>
      <c r="V617" s="71"/>
      <c r="W617" s="71"/>
      <c r="X617" s="71"/>
      <c r="Y617" s="71">
        <f t="shared" si="144"/>
        <v>0</v>
      </c>
      <c r="Z617" s="71">
        <f t="shared" si="143"/>
        <v>0</v>
      </c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</row>
    <row r="618" spans="2:38" ht="12.75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>
        <f t="shared" si="142"/>
      </c>
      <c r="P618" s="71"/>
      <c r="Q618" s="71"/>
      <c r="R618" s="71"/>
      <c r="S618" s="71"/>
      <c r="T618" s="71"/>
      <c r="U618" s="71"/>
      <c r="V618" s="71"/>
      <c r="W618" s="71"/>
      <c r="X618" s="71"/>
      <c r="Y618" s="71">
        <f t="shared" si="144"/>
        <v>0</v>
      </c>
      <c r="Z618" s="71">
        <f t="shared" si="143"/>
        <v>0</v>
      </c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</row>
    <row r="619" spans="2:38" ht="12.75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>
        <f t="shared" si="142"/>
      </c>
      <c r="P619" s="71"/>
      <c r="Q619" s="71"/>
      <c r="R619" s="71"/>
      <c r="S619" s="71"/>
      <c r="T619" s="71"/>
      <c r="U619" s="71"/>
      <c r="V619" s="71"/>
      <c r="W619" s="71"/>
      <c r="X619" s="71"/>
      <c r="Y619" s="71">
        <f t="shared" si="144"/>
        <v>0</v>
      </c>
      <c r="Z619" s="71">
        <f t="shared" si="143"/>
        <v>0</v>
      </c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</row>
    <row r="620" spans="2:38" ht="12.75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>
        <f t="shared" si="142"/>
      </c>
      <c r="P620" s="71"/>
      <c r="Q620" s="71"/>
      <c r="R620" s="71"/>
      <c r="S620" s="71"/>
      <c r="T620" s="71"/>
      <c r="U620" s="71"/>
      <c r="V620" s="71"/>
      <c r="W620" s="71"/>
      <c r="X620" s="71"/>
      <c r="Y620" s="71">
        <f t="shared" si="144"/>
        <v>0</v>
      </c>
      <c r="Z620" s="71">
        <f t="shared" si="143"/>
        <v>0</v>
      </c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</row>
    <row r="621" spans="2:38" ht="12.75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>
        <f t="shared" si="142"/>
      </c>
      <c r="P621" s="71"/>
      <c r="Q621" s="71"/>
      <c r="R621" s="71"/>
      <c r="S621" s="71"/>
      <c r="T621" s="71"/>
      <c r="U621" s="71"/>
      <c r="V621" s="71"/>
      <c r="W621" s="71"/>
      <c r="X621" s="71"/>
      <c r="Y621" s="71">
        <f t="shared" si="144"/>
        <v>0</v>
      </c>
      <c r="Z621" s="71">
        <f t="shared" si="143"/>
        <v>0</v>
      </c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</row>
    <row r="622" spans="2:38" ht="12.75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>
        <f t="shared" si="142"/>
      </c>
      <c r="P622" s="71"/>
      <c r="Q622" s="71"/>
      <c r="R622" s="71"/>
      <c r="S622" s="71"/>
      <c r="T622" s="71"/>
      <c r="U622" s="71"/>
      <c r="V622" s="71"/>
      <c r="W622" s="71"/>
      <c r="X622" s="71"/>
      <c r="Y622" s="71">
        <f t="shared" si="144"/>
        <v>0</v>
      </c>
      <c r="Z622" s="71">
        <f t="shared" si="143"/>
        <v>0</v>
      </c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</row>
    <row r="623" spans="2:38" ht="12.75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>
        <f t="shared" si="142"/>
      </c>
      <c r="P623" s="71"/>
      <c r="Q623" s="71"/>
      <c r="R623" s="71"/>
      <c r="S623" s="71"/>
      <c r="T623" s="71"/>
      <c r="U623" s="71"/>
      <c r="V623" s="71"/>
      <c r="W623" s="71"/>
      <c r="X623" s="71"/>
      <c r="Y623" s="71">
        <f t="shared" si="144"/>
        <v>0</v>
      </c>
      <c r="Z623" s="71">
        <f t="shared" si="143"/>
        <v>0</v>
      </c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</row>
    <row r="624" spans="2:38" ht="12.75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>
        <f t="shared" si="142"/>
      </c>
      <c r="P624" s="71"/>
      <c r="Q624" s="71"/>
      <c r="R624" s="71"/>
      <c r="S624" s="71"/>
      <c r="T624" s="71"/>
      <c r="U624" s="71"/>
      <c r="V624" s="71"/>
      <c r="W624" s="71"/>
      <c r="X624" s="71"/>
      <c r="Y624" s="71">
        <f t="shared" si="144"/>
        <v>0</v>
      </c>
      <c r="Z624" s="71">
        <f t="shared" si="143"/>
        <v>0</v>
      </c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</row>
    <row r="625" spans="2:38" ht="12.75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>
        <f t="shared" si="142"/>
      </c>
      <c r="P625" s="71"/>
      <c r="Q625" s="71"/>
      <c r="R625" s="71"/>
      <c r="S625" s="71"/>
      <c r="T625" s="71"/>
      <c r="U625" s="71"/>
      <c r="V625" s="71"/>
      <c r="W625" s="71"/>
      <c r="X625" s="71"/>
      <c r="Y625" s="71">
        <f t="shared" si="144"/>
        <v>0</v>
      </c>
      <c r="Z625" s="71">
        <f t="shared" si="143"/>
        <v>0</v>
      </c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</row>
    <row r="626" spans="2:38" ht="12.75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>
        <f t="shared" si="142"/>
      </c>
      <c r="P626" s="71"/>
      <c r="Q626" s="71"/>
      <c r="R626" s="71"/>
      <c r="S626" s="71"/>
      <c r="T626" s="71"/>
      <c r="U626" s="71"/>
      <c r="V626" s="71"/>
      <c r="W626" s="71"/>
      <c r="X626" s="71"/>
      <c r="Y626" s="71">
        <f t="shared" si="144"/>
        <v>0</v>
      </c>
      <c r="Z626" s="71">
        <f t="shared" si="143"/>
        <v>0</v>
      </c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</row>
    <row r="627" spans="2:38" ht="12.75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>
        <f t="shared" si="142"/>
      </c>
      <c r="P627" s="71"/>
      <c r="Q627" s="71"/>
      <c r="R627" s="71"/>
      <c r="S627" s="71"/>
      <c r="T627" s="71"/>
      <c r="U627" s="71"/>
      <c r="V627" s="71"/>
      <c r="W627" s="71"/>
      <c r="X627" s="71"/>
      <c r="Y627" s="71">
        <f t="shared" si="144"/>
        <v>0</v>
      </c>
      <c r="Z627" s="71">
        <f t="shared" si="143"/>
        <v>0</v>
      </c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</row>
    <row r="628" spans="2:38" ht="12.75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>
        <f t="shared" si="142"/>
      </c>
      <c r="P628" s="71"/>
      <c r="Q628" s="71"/>
      <c r="R628" s="71"/>
      <c r="S628" s="71"/>
      <c r="T628" s="71"/>
      <c r="U628" s="71"/>
      <c r="V628" s="71"/>
      <c r="W628" s="71"/>
      <c r="X628" s="71"/>
      <c r="Y628" s="71">
        <f t="shared" si="144"/>
        <v>0</v>
      </c>
      <c r="Z628" s="71">
        <f t="shared" si="143"/>
        <v>0</v>
      </c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</row>
    <row r="629" spans="2:38" ht="12.75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>
        <f t="shared" si="142"/>
      </c>
      <c r="P629" s="71"/>
      <c r="Q629" s="71"/>
      <c r="R629" s="71"/>
      <c r="S629" s="71"/>
      <c r="T629" s="71"/>
      <c r="U629" s="71"/>
      <c r="V629" s="71"/>
      <c r="W629" s="71"/>
      <c r="X629" s="71"/>
      <c r="Y629" s="71">
        <f t="shared" si="144"/>
        <v>0</v>
      </c>
      <c r="Z629" s="71">
        <f t="shared" si="143"/>
        <v>0</v>
      </c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</row>
    <row r="630" spans="2:38" ht="12.75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>
        <f t="shared" si="142"/>
      </c>
      <c r="P630" s="71"/>
      <c r="Q630" s="71"/>
      <c r="R630" s="71"/>
      <c r="S630" s="71"/>
      <c r="T630" s="71"/>
      <c r="U630" s="71"/>
      <c r="V630" s="71"/>
      <c r="W630" s="71"/>
      <c r="X630" s="71"/>
      <c r="Y630" s="71">
        <f t="shared" si="144"/>
        <v>0</v>
      </c>
      <c r="Z630" s="71">
        <f t="shared" si="143"/>
        <v>0</v>
      </c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</row>
    <row r="631" spans="2:38" ht="12.75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>
        <f t="shared" si="142"/>
      </c>
      <c r="P631" s="71"/>
      <c r="Q631" s="71"/>
      <c r="R631" s="71"/>
      <c r="S631" s="71"/>
      <c r="T631" s="71"/>
      <c r="U631" s="71"/>
      <c r="V631" s="71"/>
      <c r="W631" s="71"/>
      <c r="X631" s="71"/>
      <c r="Y631" s="71">
        <f t="shared" si="144"/>
        <v>0</v>
      </c>
      <c r="Z631" s="71">
        <f t="shared" si="143"/>
        <v>0</v>
      </c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</row>
    <row r="632" spans="2:38" ht="12.75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>
        <f t="shared" si="142"/>
      </c>
      <c r="P632" s="71"/>
      <c r="Q632" s="71"/>
      <c r="R632" s="71"/>
      <c r="S632" s="71"/>
      <c r="T632" s="71"/>
      <c r="U632" s="71"/>
      <c r="V632" s="71"/>
      <c r="W632" s="71"/>
      <c r="X632" s="71"/>
      <c r="Y632" s="71">
        <f t="shared" si="144"/>
        <v>0</v>
      </c>
      <c r="Z632" s="71">
        <f t="shared" si="143"/>
        <v>0</v>
      </c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</row>
    <row r="633" spans="2:38" ht="12.75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>
        <f t="shared" si="142"/>
      </c>
      <c r="P633" s="71"/>
      <c r="Q633" s="71"/>
      <c r="R633" s="71"/>
      <c r="S633" s="71"/>
      <c r="T633" s="71"/>
      <c r="U633" s="71"/>
      <c r="V633" s="71"/>
      <c r="W633" s="71"/>
      <c r="X633" s="71"/>
      <c r="Y633" s="71">
        <f t="shared" si="144"/>
        <v>0</v>
      </c>
      <c r="Z633" s="71">
        <f t="shared" si="143"/>
        <v>0</v>
      </c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</row>
    <row r="634" spans="2:38" ht="12.75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>
        <f t="shared" si="142"/>
      </c>
      <c r="P634" s="71"/>
      <c r="Q634" s="71"/>
      <c r="R634" s="71"/>
      <c r="S634" s="71"/>
      <c r="T634" s="71"/>
      <c r="U634" s="71"/>
      <c r="V634" s="71"/>
      <c r="W634" s="71"/>
      <c r="X634" s="71"/>
      <c r="Y634" s="71">
        <f t="shared" si="144"/>
        <v>0</v>
      </c>
      <c r="Z634" s="71">
        <f t="shared" si="143"/>
        <v>0</v>
      </c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</row>
    <row r="635" spans="2:38" ht="12.75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>
        <f aca="true" t="shared" si="145" ref="O635:O698">IF(N635="","",((0.45)^2-N635^2)^(1/2))</f>
      </c>
      <c r="P635" s="71"/>
      <c r="Q635" s="71"/>
      <c r="R635" s="71"/>
      <c r="S635" s="71"/>
      <c r="T635" s="71"/>
      <c r="U635" s="71"/>
      <c r="V635" s="71"/>
      <c r="W635" s="71"/>
      <c r="X635" s="71"/>
      <c r="Y635" s="71">
        <f t="shared" si="144"/>
        <v>0</v>
      </c>
      <c r="Z635" s="71">
        <f t="shared" si="143"/>
        <v>0</v>
      </c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</row>
    <row r="636" spans="2:38" ht="12.75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>
        <f t="shared" si="145"/>
      </c>
      <c r="P636" s="71"/>
      <c r="Q636" s="71"/>
      <c r="R636" s="71"/>
      <c r="S636" s="71"/>
      <c r="T636" s="71"/>
      <c r="U636" s="71"/>
      <c r="V636" s="71"/>
      <c r="W636" s="71"/>
      <c r="X636" s="71"/>
      <c r="Y636" s="71">
        <f t="shared" si="144"/>
        <v>0</v>
      </c>
      <c r="Z636" s="71">
        <f t="shared" si="143"/>
        <v>0</v>
      </c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</row>
    <row r="637" spans="2:38" ht="12.75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>
        <f t="shared" si="145"/>
      </c>
      <c r="P637" s="71"/>
      <c r="Q637" s="71"/>
      <c r="R637" s="71"/>
      <c r="S637" s="71"/>
      <c r="T637" s="71"/>
      <c r="U637" s="71"/>
      <c r="V637" s="71"/>
      <c r="W637" s="71"/>
      <c r="X637" s="71"/>
      <c r="Y637" s="71">
        <f t="shared" si="144"/>
        <v>0</v>
      </c>
      <c r="Z637" s="71">
        <f t="shared" si="143"/>
        <v>0</v>
      </c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</row>
    <row r="638" spans="2:38" ht="12.75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>
        <f t="shared" si="145"/>
      </c>
      <c r="P638" s="71"/>
      <c r="Q638" s="71"/>
      <c r="R638" s="71"/>
      <c r="S638" s="71"/>
      <c r="T638" s="71"/>
      <c r="U638" s="71"/>
      <c r="V638" s="71"/>
      <c r="W638" s="71"/>
      <c r="X638" s="71"/>
      <c r="Y638" s="71">
        <f t="shared" si="144"/>
        <v>0</v>
      </c>
      <c r="Z638" s="71">
        <f t="shared" si="143"/>
        <v>0</v>
      </c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</row>
    <row r="639" spans="2:38" ht="12.75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>
        <f t="shared" si="145"/>
      </c>
      <c r="P639" s="71"/>
      <c r="Q639" s="71"/>
      <c r="R639" s="71"/>
      <c r="S639" s="71"/>
      <c r="T639" s="71"/>
      <c r="U639" s="71"/>
      <c r="V639" s="71"/>
      <c r="W639" s="71"/>
      <c r="X639" s="71"/>
      <c r="Y639" s="71">
        <f t="shared" si="144"/>
        <v>0</v>
      </c>
      <c r="Z639" s="71">
        <f t="shared" si="143"/>
        <v>0</v>
      </c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</row>
    <row r="640" spans="2:38" ht="12.75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>
        <f t="shared" si="145"/>
      </c>
      <c r="P640" s="71"/>
      <c r="Q640" s="71"/>
      <c r="R640" s="71"/>
      <c r="S640" s="71"/>
      <c r="T640" s="71"/>
      <c r="U640" s="71"/>
      <c r="V640" s="71"/>
      <c r="W640" s="71"/>
      <c r="X640" s="71"/>
      <c r="Y640" s="71">
        <f t="shared" si="144"/>
        <v>0</v>
      </c>
      <c r="Z640" s="71">
        <f t="shared" si="143"/>
        <v>0</v>
      </c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</row>
    <row r="641" spans="2:38" ht="12.75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>
        <f t="shared" si="145"/>
      </c>
      <c r="P641" s="71"/>
      <c r="Q641" s="71"/>
      <c r="R641" s="71"/>
      <c r="S641" s="71"/>
      <c r="T641" s="71"/>
      <c r="U641" s="71"/>
      <c r="V641" s="71"/>
      <c r="W641" s="71"/>
      <c r="X641" s="71"/>
      <c r="Y641" s="71">
        <f t="shared" si="144"/>
        <v>0</v>
      </c>
      <c r="Z641" s="71">
        <f t="shared" si="143"/>
        <v>0</v>
      </c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</row>
    <row r="642" spans="2:38" ht="12.75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>
        <f t="shared" si="145"/>
      </c>
      <c r="P642" s="71"/>
      <c r="Q642" s="71"/>
      <c r="R642" s="71"/>
      <c r="S642" s="71"/>
      <c r="T642" s="71"/>
      <c r="U642" s="71"/>
      <c r="V642" s="71"/>
      <c r="W642" s="71"/>
      <c r="X642" s="71"/>
      <c r="Y642" s="71">
        <f t="shared" si="144"/>
        <v>0</v>
      </c>
      <c r="Z642" s="71">
        <f t="shared" si="143"/>
        <v>0</v>
      </c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</row>
    <row r="643" spans="2:38" ht="12.75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>
        <f t="shared" si="145"/>
      </c>
      <c r="P643" s="71"/>
      <c r="Q643" s="71"/>
      <c r="R643" s="71"/>
      <c r="S643" s="71"/>
      <c r="T643" s="71"/>
      <c r="U643" s="71"/>
      <c r="V643" s="71"/>
      <c r="W643" s="71"/>
      <c r="X643" s="71"/>
      <c r="Y643" s="71">
        <f t="shared" si="144"/>
        <v>0</v>
      </c>
      <c r="Z643" s="71">
        <f t="shared" si="143"/>
        <v>0</v>
      </c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</row>
    <row r="644" spans="2:38" ht="12.75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>
        <f t="shared" si="145"/>
      </c>
      <c r="P644" s="71"/>
      <c r="Q644" s="71"/>
      <c r="R644" s="71"/>
      <c r="S644" s="71"/>
      <c r="T644" s="71"/>
      <c r="U644" s="71"/>
      <c r="V644" s="71"/>
      <c r="W644" s="71"/>
      <c r="X644" s="71"/>
      <c r="Y644" s="71">
        <f t="shared" si="144"/>
        <v>0</v>
      </c>
      <c r="Z644" s="71">
        <f t="shared" si="143"/>
        <v>0</v>
      </c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</row>
    <row r="645" spans="2:38" ht="12.75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>
        <f t="shared" si="145"/>
      </c>
      <c r="P645" s="71"/>
      <c r="Q645" s="71"/>
      <c r="R645" s="71"/>
      <c r="S645" s="71"/>
      <c r="T645" s="71"/>
      <c r="U645" s="71"/>
      <c r="V645" s="71"/>
      <c r="W645" s="71"/>
      <c r="X645" s="71"/>
      <c r="Y645" s="71">
        <f t="shared" si="144"/>
        <v>0</v>
      </c>
      <c r="Z645" s="71">
        <f t="shared" si="143"/>
        <v>0</v>
      </c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</row>
    <row r="646" spans="2:38" ht="12.75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>
        <f t="shared" si="145"/>
      </c>
      <c r="P646" s="71"/>
      <c r="Q646" s="71"/>
      <c r="R646" s="71"/>
      <c r="S646" s="71"/>
      <c r="T646" s="71"/>
      <c r="U646" s="71"/>
      <c r="V646" s="71"/>
      <c r="W646" s="71"/>
      <c r="X646" s="71"/>
      <c r="Y646" s="71">
        <f t="shared" si="144"/>
        <v>0</v>
      </c>
      <c r="Z646" s="71">
        <f t="shared" si="143"/>
        <v>0</v>
      </c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</row>
    <row r="647" spans="2:38" ht="12.75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>
        <f t="shared" si="145"/>
      </c>
      <c r="P647" s="71"/>
      <c r="Q647" s="71"/>
      <c r="R647" s="71"/>
      <c r="S647" s="71"/>
      <c r="T647" s="71"/>
      <c r="U647" s="71"/>
      <c r="V647" s="71"/>
      <c r="W647" s="71"/>
      <c r="X647" s="71"/>
      <c r="Y647" s="71">
        <f t="shared" si="144"/>
        <v>0</v>
      </c>
      <c r="Z647" s="71">
        <f t="shared" si="143"/>
        <v>0</v>
      </c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</row>
    <row r="648" spans="2:38" ht="12.75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>
        <f t="shared" si="145"/>
      </c>
      <c r="P648" s="71"/>
      <c r="Q648" s="71"/>
      <c r="R648" s="71"/>
      <c r="S648" s="71"/>
      <c r="T648" s="71"/>
      <c r="U648" s="71"/>
      <c r="V648" s="71"/>
      <c r="W648" s="71"/>
      <c r="X648" s="71"/>
      <c r="Y648" s="71">
        <f t="shared" si="144"/>
        <v>0</v>
      </c>
      <c r="Z648" s="71">
        <f t="shared" si="143"/>
        <v>0</v>
      </c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</row>
    <row r="649" spans="2:38" ht="12.75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>
        <f t="shared" si="145"/>
      </c>
      <c r="P649" s="71"/>
      <c r="Q649" s="71"/>
      <c r="R649" s="71"/>
      <c r="S649" s="71"/>
      <c r="T649" s="71"/>
      <c r="U649" s="71"/>
      <c r="V649" s="71"/>
      <c r="W649" s="71"/>
      <c r="X649" s="71"/>
      <c r="Y649" s="71">
        <f t="shared" si="144"/>
        <v>0</v>
      </c>
      <c r="Z649" s="71">
        <f t="shared" si="143"/>
        <v>0</v>
      </c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</row>
    <row r="650" spans="2:38" ht="12.75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>
        <f t="shared" si="145"/>
      </c>
      <c r="P650" s="71"/>
      <c r="Q650" s="71"/>
      <c r="R650" s="71"/>
      <c r="S650" s="71"/>
      <c r="T650" s="71"/>
      <c r="U650" s="71"/>
      <c r="V650" s="71"/>
      <c r="W650" s="71"/>
      <c r="X650" s="71"/>
      <c r="Y650" s="71">
        <f t="shared" si="144"/>
        <v>0</v>
      </c>
      <c r="Z650" s="71">
        <f t="shared" si="143"/>
        <v>0</v>
      </c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</row>
    <row r="651" spans="2:38" ht="12.75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>
        <f t="shared" si="145"/>
      </c>
      <c r="P651" s="71"/>
      <c r="Q651" s="71"/>
      <c r="R651" s="71"/>
      <c r="S651" s="71"/>
      <c r="T651" s="71"/>
      <c r="U651" s="71"/>
      <c r="V651" s="71"/>
      <c r="W651" s="71"/>
      <c r="X651" s="71"/>
      <c r="Y651" s="71">
        <f t="shared" si="144"/>
        <v>0</v>
      </c>
      <c r="Z651" s="71">
        <f t="shared" si="143"/>
        <v>0</v>
      </c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</row>
    <row r="652" spans="2:38" ht="12.75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>
        <f t="shared" si="145"/>
      </c>
      <c r="P652" s="71"/>
      <c r="Q652" s="71"/>
      <c r="R652" s="71"/>
      <c r="S652" s="71"/>
      <c r="T652" s="71"/>
      <c r="U652" s="71"/>
      <c r="V652" s="71"/>
      <c r="W652" s="71"/>
      <c r="X652" s="71"/>
      <c r="Y652" s="71">
        <f t="shared" si="144"/>
        <v>0</v>
      </c>
      <c r="Z652" s="71">
        <f t="shared" si="143"/>
        <v>0</v>
      </c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</row>
    <row r="653" spans="2:38" ht="12.75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>
        <f t="shared" si="145"/>
      </c>
      <c r="P653" s="71"/>
      <c r="Q653" s="71"/>
      <c r="R653" s="71"/>
      <c r="S653" s="71"/>
      <c r="T653" s="71"/>
      <c r="U653" s="71"/>
      <c r="V653" s="71"/>
      <c r="W653" s="71"/>
      <c r="X653" s="71"/>
      <c r="Y653" s="71">
        <f t="shared" si="144"/>
        <v>0</v>
      </c>
      <c r="Z653" s="71">
        <f t="shared" si="143"/>
        <v>0</v>
      </c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</row>
    <row r="654" spans="2:38" ht="12.75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>
        <f t="shared" si="145"/>
      </c>
      <c r="P654" s="71"/>
      <c r="Q654" s="71"/>
      <c r="R654" s="71"/>
      <c r="S654" s="71"/>
      <c r="T654" s="71"/>
      <c r="U654" s="71"/>
      <c r="V654" s="71"/>
      <c r="W654" s="71"/>
      <c r="X654" s="71"/>
      <c r="Y654" s="71">
        <f t="shared" si="144"/>
        <v>0</v>
      </c>
      <c r="Z654" s="71">
        <f t="shared" si="143"/>
        <v>0</v>
      </c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</row>
    <row r="655" spans="2:38" ht="12.75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>
        <f t="shared" si="145"/>
      </c>
      <c r="P655" s="71"/>
      <c r="Q655" s="71"/>
      <c r="R655" s="71"/>
      <c r="S655" s="71"/>
      <c r="T655" s="71"/>
      <c r="U655" s="71"/>
      <c r="V655" s="71"/>
      <c r="W655" s="71"/>
      <c r="X655" s="71"/>
      <c r="Y655" s="71">
        <f t="shared" si="144"/>
        <v>0</v>
      </c>
      <c r="Z655" s="71">
        <f t="shared" si="143"/>
        <v>0</v>
      </c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</row>
    <row r="656" spans="2:38" ht="12.75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>
        <f t="shared" si="145"/>
      </c>
      <c r="P656" s="71"/>
      <c r="Q656" s="71"/>
      <c r="R656" s="71"/>
      <c r="S656" s="71"/>
      <c r="T656" s="71"/>
      <c r="U656" s="71"/>
      <c r="V656" s="71"/>
      <c r="W656" s="71"/>
      <c r="X656" s="71"/>
      <c r="Y656" s="71">
        <f t="shared" si="144"/>
        <v>0</v>
      </c>
      <c r="Z656" s="71">
        <f t="shared" si="143"/>
        <v>0</v>
      </c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</row>
    <row r="657" spans="2:38" ht="12.75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>
        <f t="shared" si="145"/>
      </c>
      <c r="P657" s="71"/>
      <c r="Q657" s="71"/>
      <c r="R657" s="71"/>
      <c r="S657" s="71"/>
      <c r="T657" s="71"/>
      <c r="U657" s="71"/>
      <c r="V657" s="71"/>
      <c r="W657" s="71"/>
      <c r="X657" s="71"/>
      <c r="Y657" s="71">
        <f t="shared" si="144"/>
        <v>0</v>
      </c>
      <c r="Z657" s="71">
        <f t="shared" si="143"/>
        <v>0</v>
      </c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</row>
    <row r="658" spans="2:38" ht="12.75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>
        <f t="shared" si="145"/>
      </c>
      <c r="P658" s="71"/>
      <c r="Q658" s="71"/>
      <c r="R658" s="71"/>
      <c r="S658" s="71"/>
      <c r="T658" s="71"/>
      <c r="U658" s="71"/>
      <c r="V658" s="71"/>
      <c r="W658" s="71"/>
      <c r="X658" s="71"/>
      <c r="Y658" s="71">
        <f t="shared" si="144"/>
        <v>0</v>
      </c>
      <c r="Z658" s="71">
        <f t="shared" si="143"/>
        <v>0</v>
      </c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</row>
    <row r="659" spans="2:38" ht="12.75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>
        <f t="shared" si="145"/>
      </c>
      <c r="P659" s="71"/>
      <c r="Q659" s="71"/>
      <c r="R659" s="71"/>
      <c r="S659" s="71"/>
      <c r="T659" s="71"/>
      <c r="U659" s="71"/>
      <c r="V659" s="71"/>
      <c r="W659" s="71"/>
      <c r="X659" s="71"/>
      <c r="Y659" s="71">
        <f t="shared" si="144"/>
        <v>0</v>
      </c>
      <c r="Z659" s="71">
        <f t="shared" si="143"/>
        <v>0</v>
      </c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</row>
    <row r="660" spans="2:38" ht="12.75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>
        <f t="shared" si="145"/>
      </c>
      <c r="P660" s="71"/>
      <c r="Q660" s="71"/>
      <c r="R660" s="71"/>
      <c r="S660" s="71"/>
      <c r="T660" s="71"/>
      <c r="U660" s="71"/>
      <c r="V660" s="71"/>
      <c r="W660" s="71"/>
      <c r="X660" s="71"/>
      <c r="Y660" s="71">
        <f t="shared" si="144"/>
        <v>0</v>
      </c>
      <c r="Z660" s="71">
        <f t="shared" si="143"/>
        <v>0</v>
      </c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</row>
    <row r="661" spans="2:38" ht="12.75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>
        <f t="shared" si="145"/>
      </c>
      <c r="P661" s="71"/>
      <c r="Q661" s="71"/>
      <c r="R661" s="71"/>
      <c r="S661" s="71"/>
      <c r="T661" s="71"/>
      <c r="U661" s="71"/>
      <c r="V661" s="71"/>
      <c r="W661" s="71"/>
      <c r="X661" s="71"/>
      <c r="Y661" s="71">
        <f t="shared" si="144"/>
        <v>0</v>
      </c>
      <c r="Z661" s="71">
        <f t="shared" si="143"/>
        <v>0</v>
      </c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</row>
    <row r="662" spans="2:38" ht="12.75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>
        <f t="shared" si="145"/>
      </c>
      <c r="P662" s="71"/>
      <c r="Q662" s="71"/>
      <c r="R662" s="71"/>
      <c r="S662" s="71"/>
      <c r="T662" s="71"/>
      <c r="U662" s="71"/>
      <c r="V662" s="71"/>
      <c r="W662" s="71"/>
      <c r="X662" s="71"/>
      <c r="Y662" s="71">
        <f t="shared" si="144"/>
        <v>0</v>
      </c>
      <c r="Z662" s="71">
        <f t="shared" si="143"/>
        <v>0</v>
      </c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</row>
    <row r="663" spans="2:38" ht="12.75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>
        <f t="shared" si="145"/>
      </c>
      <c r="P663" s="71"/>
      <c r="Q663" s="71"/>
      <c r="R663" s="71"/>
      <c r="S663" s="71"/>
      <c r="T663" s="71"/>
      <c r="U663" s="71"/>
      <c r="V663" s="71"/>
      <c r="W663" s="71"/>
      <c r="X663" s="71"/>
      <c r="Y663" s="71">
        <f t="shared" si="144"/>
        <v>0</v>
      </c>
      <c r="Z663" s="71">
        <f t="shared" si="143"/>
        <v>0</v>
      </c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</row>
    <row r="664" spans="2:38" ht="12.75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>
        <f t="shared" si="145"/>
      </c>
      <c r="P664" s="71"/>
      <c r="Q664" s="71"/>
      <c r="R664" s="71"/>
      <c r="S664" s="71"/>
      <c r="T664" s="71"/>
      <c r="U664" s="71"/>
      <c r="V664" s="71"/>
      <c r="W664" s="71"/>
      <c r="X664" s="71"/>
      <c r="Y664" s="71">
        <f t="shared" si="144"/>
        <v>0</v>
      </c>
      <c r="Z664" s="71">
        <f t="shared" si="143"/>
        <v>0</v>
      </c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</row>
    <row r="665" spans="2:38" ht="12.75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>
        <f t="shared" si="145"/>
      </c>
      <c r="P665" s="71"/>
      <c r="Q665" s="71"/>
      <c r="R665" s="71"/>
      <c r="S665" s="71"/>
      <c r="T665" s="71"/>
      <c r="U665" s="71"/>
      <c r="V665" s="71"/>
      <c r="W665" s="71"/>
      <c r="X665" s="71"/>
      <c r="Y665" s="71">
        <f t="shared" si="144"/>
        <v>0</v>
      </c>
      <c r="Z665" s="71">
        <f t="shared" si="143"/>
        <v>0</v>
      </c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</row>
    <row r="666" spans="2:38" ht="12.75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>
        <f t="shared" si="145"/>
      </c>
      <c r="P666" s="71"/>
      <c r="Q666" s="71"/>
      <c r="R666" s="71"/>
      <c r="S666" s="71"/>
      <c r="T666" s="71"/>
      <c r="U666" s="71"/>
      <c r="V666" s="71"/>
      <c r="W666" s="71"/>
      <c r="X666" s="71"/>
      <c r="Y666" s="71">
        <f t="shared" si="144"/>
        <v>0</v>
      </c>
      <c r="Z666" s="71">
        <f t="shared" si="143"/>
        <v>0</v>
      </c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</row>
    <row r="667" spans="2:38" ht="12.75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>
        <f t="shared" si="145"/>
      </c>
      <c r="P667" s="71"/>
      <c r="Q667" s="71"/>
      <c r="R667" s="71"/>
      <c r="S667" s="71"/>
      <c r="T667" s="71"/>
      <c r="U667" s="71"/>
      <c r="V667" s="71"/>
      <c r="W667" s="71"/>
      <c r="X667" s="71"/>
      <c r="Y667" s="71">
        <f t="shared" si="144"/>
        <v>0</v>
      </c>
      <c r="Z667" s="71">
        <f t="shared" si="143"/>
        <v>0</v>
      </c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</row>
    <row r="668" spans="2:38" ht="12.75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>
        <f t="shared" si="145"/>
      </c>
      <c r="P668" s="71"/>
      <c r="Q668" s="71"/>
      <c r="R668" s="71"/>
      <c r="S668" s="71"/>
      <c r="T668" s="71"/>
      <c r="U668" s="71"/>
      <c r="V668" s="71"/>
      <c r="W668" s="71"/>
      <c r="X668" s="71"/>
      <c r="Y668" s="71">
        <f t="shared" si="144"/>
        <v>0</v>
      </c>
      <c r="Z668" s="71">
        <f t="shared" si="143"/>
        <v>0</v>
      </c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</row>
    <row r="669" spans="2:38" ht="12.75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>
        <f t="shared" si="145"/>
      </c>
      <c r="P669" s="71"/>
      <c r="Q669" s="71"/>
      <c r="R669" s="71"/>
      <c r="S669" s="71"/>
      <c r="T669" s="71"/>
      <c r="U669" s="71"/>
      <c r="V669" s="71"/>
      <c r="W669" s="71"/>
      <c r="X669" s="71"/>
      <c r="Y669" s="71">
        <f t="shared" si="144"/>
        <v>0</v>
      </c>
      <c r="Z669" s="71">
        <f t="shared" si="143"/>
        <v>0</v>
      </c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</row>
    <row r="670" spans="2:38" ht="12.75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>
        <f t="shared" si="145"/>
      </c>
      <c r="P670" s="71"/>
      <c r="Q670" s="71"/>
      <c r="R670" s="71"/>
      <c r="S670" s="71"/>
      <c r="T670" s="71"/>
      <c r="U670" s="71"/>
      <c r="V670" s="71"/>
      <c r="W670" s="71"/>
      <c r="X670" s="71"/>
      <c r="Y670" s="71">
        <f t="shared" si="144"/>
        <v>0</v>
      </c>
      <c r="Z670" s="71">
        <f t="shared" si="143"/>
        <v>0</v>
      </c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</row>
    <row r="671" spans="2:38" ht="12.75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>
        <f t="shared" si="145"/>
      </c>
      <c r="P671" s="71"/>
      <c r="Q671" s="71"/>
      <c r="R671" s="71"/>
      <c r="S671" s="71"/>
      <c r="T671" s="71"/>
      <c r="U671" s="71"/>
      <c r="V671" s="71"/>
      <c r="W671" s="71"/>
      <c r="X671" s="71"/>
      <c r="Y671" s="71">
        <f t="shared" si="144"/>
        <v>0</v>
      </c>
      <c r="Z671" s="71">
        <f aca="true" t="shared" si="146" ref="Z671:Z734">IF($O$8&gt;0,(0.3^2-Y671^2)^(1/2),0)</f>
        <v>0</v>
      </c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</row>
    <row r="672" spans="2:38" ht="12.75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>
        <f t="shared" si="145"/>
      </c>
      <c r="P672" s="71"/>
      <c r="Q672" s="71"/>
      <c r="R672" s="71"/>
      <c r="S672" s="71"/>
      <c r="T672" s="71"/>
      <c r="U672" s="71"/>
      <c r="V672" s="71"/>
      <c r="W672" s="71"/>
      <c r="X672" s="71"/>
      <c r="Y672" s="71">
        <f t="shared" si="144"/>
        <v>0</v>
      </c>
      <c r="Z672" s="71">
        <f t="shared" si="146"/>
        <v>0</v>
      </c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</row>
    <row r="673" spans="2:38" ht="12.75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>
        <f t="shared" si="145"/>
      </c>
      <c r="P673" s="71"/>
      <c r="Q673" s="71"/>
      <c r="R673" s="71"/>
      <c r="S673" s="71"/>
      <c r="T673" s="71"/>
      <c r="U673" s="71"/>
      <c r="V673" s="71"/>
      <c r="W673" s="71"/>
      <c r="X673" s="71"/>
      <c r="Y673" s="71">
        <f t="shared" si="144"/>
        <v>0</v>
      </c>
      <c r="Z673" s="71">
        <f t="shared" si="146"/>
        <v>0</v>
      </c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</row>
    <row r="674" spans="2:38" ht="12.75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>
        <f t="shared" si="145"/>
      </c>
      <c r="P674" s="71"/>
      <c r="Q674" s="71"/>
      <c r="R674" s="71"/>
      <c r="S674" s="71"/>
      <c r="T674" s="71"/>
      <c r="U674" s="71"/>
      <c r="V674" s="71"/>
      <c r="W674" s="71"/>
      <c r="X674" s="71"/>
      <c r="Y674" s="71">
        <f t="shared" si="144"/>
        <v>0</v>
      </c>
      <c r="Z674" s="71">
        <f t="shared" si="146"/>
        <v>0</v>
      </c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</row>
    <row r="675" spans="2:38" ht="12.75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>
        <f t="shared" si="145"/>
      </c>
      <c r="P675" s="71"/>
      <c r="Q675" s="71"/>
      <c r="R675" s="71"/>
      <c r="S675" s="71"/>
      <c r="T675" s="71"/>
      <c r="U675" s="71"/>
      <c r="V675" s="71"/>
      <c r="W675" s="71"/>
      <c r="X675" s="71"/>
      <c r="Y675" s="71">
        <f t="shared" si="144"/>
        <v>0</v>
      </c>
      <c r="Z675" s="71">
        <f t="shared" si="146"/>
        <v>0</v>
      </c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</row>
    <row r="676" spans="2:38" ht="12.75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>
        <f t="shared" si="145"/>
      </c>
      <c r="P676" s="71"/>
      <c r="Q676" s="71"/>
      <c r="R676" s="71"/>
      <c r="S676" s="71"/>
      <c r="T676" s="71"/>
      <c r="U676" s="71"/>
      <c r="V676" s="71"/>
      <c r="W676" s="71"/>
      <c r="X676" s="71"/>
      <c r="Y676" s="71">
        <f t="shared" si="144"/>
        <v>0</v>
      </c>
      <c r="Z676" s="71">
        <f t="shared" si="146"/>
        <v>0</v>
      </c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</row>
    <row r="677" spans="2:38" ht="12.75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>
        <f t="shared" si="145"/>
      </c>
      <c r="P677" s="71"/>
      <c r="Q677" s="71"/>
      <c r="R677" s="71"/>
      <c r="S677" s="71"/>
      <c r="T677" s="71"/>
      <c r="U677" s="71"/>
      <c r="V677" s="71"/>
      <c r="W677" s="71"/>
      <c r="X677" s="71"/>
      <c r="Y677" s="71">
        <f t="shared" si="144"/>
        <v>0</v>
      </c>
      <c r="Z677" s="71">
        <f t="shared" si="146"/>
        <v>0</v>
      </c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</row>
    <row r="678" spans="2:38" ht="12.75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>
        <f t="shared" si="145"/>
      </c>
      <c r="P678" s="71"/>
      <c r="Q678" s="71"/>
      <c r="R678" s="71"/>
      <c r="S678" s="71"/>
      <c r="T678" s="71"/>
      <c r="U678" s="71"/>
      <c r="V678" s="71"/>
      <c r="W678" s="71"/>
      <c r="X678" s="71"/>
      <c r="Y678" s="71">
        <f aca="true" t="shared" si="147" ref="Y678:Y741">IF(AND($O$8&gt;0,Y677&gt;-((0.3^2*(1-$O$8^2))^(1/2))),Y677-0.02,IF(AND($O$8&lt;0,Y677&gt;-((0.3^2*(1-$O$8^2))^(1/2))),Y677-0.02,Y677))</f>
        <v>0</v>
      </c>
      <c r="Z678" s="71">
        <f t="shared" si="146"/>
        <v>0</v>
      </c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</row>
    <row r="679" spans="2:38" ht="12.75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>
        <f t="shared" si="145"/>
      </c>
      <c r="P679" s="71"/>
      <c r="Q679" s="71"/>
      <c r="R679" s="71"/>
      <c r="S679" s="71"/>
      <c r="T679" s="71"/>
      <c r="U679" s="71"/>
      <c r="V679" s="71"/>
      <c r="W679" s="71"/>
      <c r="X679" s="71"/>
      <c r="Y679" s="71">
        <f t="shared" si="147"/>
        <v>0</v>
      </c>
      <c r="Z679" s="71">
        <f t="shared" si="146"/>
        <v>0</v>
      </c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</row>
    <row r="680" spans="2:38" ht="12.75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>
        <f t="shared" si="145"/>
      </c>
      <c r="P680" s="71"/>
      <c r="Q680" s="71"/>
      <c r="R680" s="71"/>
      <c r="S680" s="71"/>
      <c r="T680" s="71"/>
      <c r="U680" s="71"/>
      <c r="V680" s="71"/>
      <c r="W680" s="71"/>
      <c r="X680" s="71"/>
      <c r="Y680" s="71">
        <f t="shared" si="147"/>
        <v>0</v>
      </c>
      <c r="Z680" s="71">
        <f t="shared" si="146"/>
        <v>0</v>
      </c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</row>
    <row r="681" spans="2:38" ht="12.75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>
        <f t="shared" si="145"/>
      </c>
      <c r="P681" s="71"/>
      <c r="Q681" s="71"/>
      <c r="R681" s="71"/>
      <c r="S681" s="71"/>
      <c r="T681" s="71"/>
      <c r="U681" s="71"/>
      <c r="V681" s="71"/>
      <c r="W681" s="71"/>
      <c r="X681" s="71"/>
      <c r="Y681" s="71">
        <f t="shared" si="147"/>
        <v>0</v>
      </c>
      <c r="Z681" s="71">
        <f t="shared" si="146"/>
        <v>0</v>
      </c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</row>
    <row r="682" spans="2:38" ht="12.75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>
        <f t="shared" si="145"/>
      </c>
      <c r="P682" s="71"/>
      <c r="Q682" s="71"/>
      <c r="R682" s="71"/>
      <c r="S682" s="71"/>
      <c r="T682" s="71"/>
      <c r="U682" s="71"/>
      <c r="V682" s="71"/>
      <c r="W682" s="71"/>
      <c r="X682" s="71"/>
      <c r="Y682" s="71">
        <f t="shared" si="147"/>
        <v>0</v>
      </c>
      <c r="Z682" s="71">
        <f t="shared" si="146"/>
        <v>0</v>
      </c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</row>
    <row r="683" spans="2:38" ht="12.75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>
        <f t="shared" si="145"/>
      </c>
      <c r="P683" s="71"/>
      <c r="Q683" s="71"/>
      <c r="R683" s="71"/>
      <c r="S683" s="71"/>
      <c r="T683" s="71"/>
      <c r="U683" s="71"/>
      <c r="V683" s="71"/>
      <c r="W683" s="71"/>
      <c r="X683" s="71"/>
      <c r="Y683" s="71">
        <f t="shared" si="147"/>
        <v>0</v>
      </c>
      <c r="Z683" s="71">
        <f t="shared" si="146"/>
        <v>0</v>
      </c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</row>
    <row r="684" spans="2:38" ht="12.75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>
        <f t="shared" si="145"/>
      </c>
      <c r="P684" s="71"/>
      <c r="Q684" s="71"/>
      <c r="R684" s="71"/>
      <c r="S684" s="71"/>
      <c r="T684" s="71"/>
      <c r="U684" s="71"/>
      <c r="V684" s="71"/>
      <c r="W684" s="71"/>
      <c r="X684" s="71"/>
      <c r="Y684" s="71">
        <f t="shared" si="147"/>
        <v>0</v>
      </c>
      <c r="Z684" s="71">
        <f t="shared" si="146"/>
        <v>0</v>
      </c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</row>
    <row r="685" spans="2:38" ht="12.75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>
        <f t="shared" si="145"/>
      </c>
      <c r="P685" s="71"/>
      <c r="Q685" s="71"/>
      <c r="R685" s="71"/>
      <c r="S685" s="71"/>
      <c r="T685" s="71"/>
      <c r="U685" s="71"/>
      <c r="V685" s="71"/>
      <c r="W685" s="71"/>
      <c r="X685" s="71"/>
      <c r="Y685" s="71">
        <f t="shared" si="147"/>
        <v>0</v>
      </c>
      <c r="Z685" s="71">
        <f t="shared" si="146"/>
        <v>0</v>
      </c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</row>
    <row r="686" spans="2:38" ht="12.75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>
        <f t="shared" si="145"/>
      </c>
      <c r="P686" s="71"/>
      <c r="Q686" s="71"/>
      <c r="R686" s="71"/>
      <c r="S686" s="71"/>
      <c r="T686" s="71"/>
      <c r="U686" s="71"/>
      <c r="V686" s="71"/>
      <c r="W686" s="71"/>
      <c r="X686" s="71"/>
      <c r="Y686" s="71">
        <f t="shared" si="147"/>
        <v>0</v>
      </c>
      <c r="Z686" s="71">
        <f t="shared" si="146"/>
        <v>0</v>
      </c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</row>
    <row r="687" spans="2:38" ht="12.75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>
        <f t="shared" si="145"/>
      </c>
      <c r="P687" s="71"/>
      <c r="Q687" s="71"/>
      <c r="R687" s="71"/>
      <c r="S687" s="71"/>
      <c r="T687" s="71"/>
      <c r="U687" s="71"/>
      <c r="V687" s="71"/>
      <c r="W687" s="71"/>
      <c r="X687" s="71"/>
      <c r="Y687" s="71">
        <f t="shared" si="147"/>
        <v>0</v>
      </c>
      <c r="Z687" s="71">
        <f t="shared" si="146"/>
        <v>0</v>
      </c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</row>
    <row r="688" spans="2:38" ht="12.75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>
        <f t="shared" si="145"/>
      </c>
      <c r="P688" s="71"/>
      <c r="Q688" s="71"/>
      <c r="R688" s="71"/>
      <c r="S688" s="71"/>
      <c r="T688" s="71"/>
      <c r="U688" s="71"/>
      <c r="V688" s="71"/>
      <c r="W688" s="71"/>
      <c r="X688" s="71"/>
      <c r="Y688" s="71">
        <f t="shared" si="147"/>
        <v>0</v>
      </c>
      <c r="Z688" s="71">
        <f t="shared" si="146"/>
        <v>0</v>
      </c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</row>
    <row r="689" spans="2:38" ht="12.75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>
        <f t="shared" si="145"/>
      </c>
      <c r="P689" s="71"/>
      <c r="Q689" s="71"/>
      <c r="R689" s="71"/>
      <c r="S689" s="71"/>
      <c r="T689" s="71"/>
      <c r="U689" s="71"/>
      <c r="V689" s="71"/>
      <c r="W689" s="71"/>
      <c r="X689" s="71"/>
      <c r="Y689" s="71">
        <f t="shared" si="147"/>
        <v>0</v>
      </c>
      <c r="Z689" s="71">
        <f t="shared" si="146"/>
        <v>0</v>
      </c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</row>
    <row r="690" spans="2:38" ht="12.75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>
        <f t="shared" si="145"/>
      </c>
      <c r="P690" s="71"/>
      <c r="Q690" s="71"/>
      <c r="R690" s="71"/>
      <c r="S690" s="71"/>
      <c r="T690" s="71"/>
      <c r="U690" s="71"/>
      <c r="V690" s="71"/>
      <c r="W690" s="71"/>
      <c r="X690" s="71"/>
      <c r="Y690" s="71">
        <f t="shared" si="147"/>
        <v>0</v>
      </c>
      <c r="Z690" s="71">
        <f t="shared" si="146"/>
        <v>0</v>
      </c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</row>
    <row r="691" spans="2:38" ht="12.75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>
        <f t="shared" si="145"/>
      </c>
      <c r="P691" s="71"/>
      <c r="Q691" s="71"/>
      <c r="R691" s="71"/>
      <c r="S691" s="71"/>
      <c r="T691" s="71"/>
      <c r="U691" s="71"/>
      <c r="V691" s="71"/>
      <c r="W691" s="71"/>
      <c r="X691" s="71"/>
      <c r="Y691" s="71">
        <f t="shared" si="147"/>
        <v>0</v>
      </c>
      <c r="Z691" s="71">
        <f t="shared" si="146"/>
        <v>0</v>
      </c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</row>
    <row r="692" spans="2:38" ht="12.75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>
        <f t="shared" si="145"/>
      </c>
      <c r="P692" s="71"/>
      <c r="Q692" s="71"/>
      <c r="R692" s="71"/>
      <c r="S692" s="71"/>
      <c r="T692" s="71"/>
      <c r="U692" s="71"/>
      <c r="V692" s="71"/>
      <c r="W692" s="71"/>
      <c r="X692" s="71"/>
      <c r="Y692" s="71">
        <f t="shared" si="147"/>
        <v>0</v>
      </c>
      <c r="Z692" s="71">
        <f t="shared" si="146"/>
        <v>0</v>
      </c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</row>
    <row r="693" spans="2:38" ht="12.75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>
        <f t="shared" si="145"/>
      </c>
      <c r="P693" s="71"/>
      <c r="Q693" s="71"/>
      <c r="R693" s="71"/>
      <c r="S693" s="71"/>
      <c r="T693" s="71"/>
      <c r="U693" s="71"/>
      <c r="V693" s="71"/>
      <c r="W693" s="71"/>
      <c r="X693" s="71"/>
      <c r="Y693" s="71">
        <f t="shared" si="147"/>
        <v>0</v>
      </c>
      <c r="Z693" s="71">
        <f t="shared" si="146"/>
        <v>0</v>
      </c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</row>
    <row r="694" spans="2:38" ht="12.75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>
        <f t="shared" si="145"/>
      </c>
      <c r="P694" s="71"/>
      <c r="Q694" s="71"/>
      <c r="R694" s="71"/>
      <c r="S694" s="71"/>
      <c r="T694" s="71"/>
      <c r="U694" s="71"/>
      <c r="V694" s="71"/>
      <c r="W694" s="71"/>
      <c r="X694" s="71"/>
      <c r="Y694" s="71">
        <f t="shared" si="147"/>
        <v>0</v>
      </c>
      <c r="Z694" s="71">
        <f t="shared" si="146"/>
        <v>0</v>
      </c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</row>
    <row r="695" spans="2:38" ht="12.75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>
        <f t="shared" si="145"/>
      </c>
      <c r="P695" s="71"/>
      <c r="Q695" s="71"/>
      <c r="R695" s="71"/>
      <c r="S695" s="71"/>
      <c r="T695" s="71"/>
      <c r="U695" s="71"/>
      <c r="V695" s="71"/>
      <c r="W695" s="71"/>
      <c r="X695" s="71"/>
      <c r="Y695" s="71">
        <f t="shared" si="147"/>
        <v>0</v>
      </c>
      <c r="Z695" s="71">
        <f t="shared" si="146"/>
        <v>0</v>
      </c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</row>
    <row r="696" spans="2:38" ht="12.75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>
        <f t="shared" si="145"/>
      </c>
      <c r="P696" s="71"/>
      <c r="Q696" s="71"/>
      <c r="R696" s="71"/>
      <c r="S696" s="71"/>
      <c r="T696" s="71"/>
      <c r="U696" s="71"/>
      <c r="V696" s="71"/>
      <c r="W696" s="71"/>
      <c r="X696" s="71"/>
      <c r="Y696" s="71">
        <f t="shared" si="147"/>
        <v>0</v>
      </c>
      <c r="Z696" s="71">
        <f t="shared" si="146"/>
        <v>0</v>
      </c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</row>
    <row r="697" spans="2:38" ht="12.75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>
        <f t="shared" si="145"/>
      </c>
      <c r="P697" s="71"/>
      <c r="Q697" s="71"/>
      <c r="R697" s="71"/>
      <c r="S697" s="71"/>
      <c r="T697" s="71"/>
      <c r="U697" s="71"/>
      <c r="V697" s="71"/>
      <c r="W697" s="71"/>
      <c r="X697" s="71"/>
      <c r="Y697" s="71">
        <f t="shared" si="147"/>
        <v>0</v>
      </c>
      <c r="Z697" s="71">
        <f t="shared" si="146"/>
        <v>0</v>
      </c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</row>
    <row r="698" spans="2:38" ht="12.75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>
        <f t="shared" si="145"/>
      </c>
      <c r="P698" s="71"/>
      <c r="Q698" s="71"/>
      <c r="R698" s="71"/>
      <c r="S698" s="71"/>
      <c r="T698" s="71"/>
      <c r="U698" s="71"/>
      <c r="V698" s="71"/>
      <c r="W698" s="71"/>
      <c r="X698" s="71"/>
      <c r="Y698" s="71">
        <f t="shared" si="147"/>
        <v>0</v>
      </c>
      <c r="Z698" s="71">
        <f t="shared" si="146"/>
        <v>0</v>
      </c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</row>
    <row r="699" spans="2:38" ht="12.75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>
        <f aca="true" t="shared" si="148" ref="O699:O762">IF(N699="","",((0.45)^2-N699^2)^(1/2))</f>
      </c>
      <c r="P699" s="71"/>
      <c r="Q699" s="71"/>
      <c r="R699" s="71"/>
      <c r="S699" s="71"/>
      <c r="T699" s="71"/>
      <c r="U699" s="71"/>
      <c r="V699" s="71"/>
      <c r="W699" s="71"/>
      <c r="X699" s="71"/>
      <c r="Y699" s="71">
        <f t="shared" si="147"/>
        <v>0</v>
      </c>
      <c r="Z699" s="71">
        <f t="shared" si="146"/>
        <v>0</v>
      </c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</row>
    <row r="700" spans="2:38" ht="12.75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>
        <f t="shared" si="148"/>
      </c>
      <c r="P700" s="71"/>
      <c r="Q700" s="71"/>
      <c r="R700" s="71"/>
      <c r="S700" s="71"/>
      <c r="T700" s="71"/>
      <c r="U700" s="71"/>
      <c r="V700" s="71"/>
      <c r="W700" s="71"/>
      <c r="X700" s="71"/>
      <c r="Y700" s="71">
        <f t="shared" si="147"/>
        <v>0</v>
      </c>
      <c r="Z700" s="71">
        <f t="shared" si="146"/>
        <v>0</v>
      </c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</row>
    <row r="701" spans="2:38" ht="12.75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>
        <f t="shared" si="148"/>
      </c>
      <c r="P701" s="71"/>
      <c r="Q701" s="71"/>
      <c r="R701" s="71"/>
      <c r="S701" s="71"/>
      <c r="T701" s="71"/>
      <c r="U701" s="71"/>
      <c r="V701" s="71"/>
      <c r="W701" s="71"/>
      <c r="X701" s="71"/>
      <c r="Y701" s="71">
        <f t="shared" si="147"/>
        <v>0</v>
      </c>
      <c r="Z701" s="71">
        <f t="shared" si="146"/>
        <v>0</v>
      </c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</row>
    <row r="702" spans="2:38" ht="12.75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>
        <f t="shared" si="148"/>
      </c>
      <c r="P702" s="71"/>
      <c r="Q702" s="71"/>
      <c r="R702" s="71"/>
      <c r="S702" s="71"/>
      <c r="T702" s="71"/>
      <c r="U702" s="71"/>
      <c r="V702" s="71"/>
      <c r="W702" s="71"/>
      <c r="X702" s="71"/>
      <c r="Y702" s="71">
        <f t="shared" si="147"/>
        <v>0</v>
      </c>
      <c r="Z702" s="71">
        <f t="shared" si="146"/>
        <v>0</v>
      </c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</row>
    <row r="703" spans="2:38" ht="12.75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>
        <f t="shared" si="148"/>
      </c>
      <c r="P703" s="71"/>
      <c r="Q703" s="71"/>
      <c r="R703" s="71"/>
      <c r="S703" s="71"/>
      <c r="T703" s="71"/>
      <c r="U703" s="71"/>
      <c r="V703" s="71"/>
      <c r="W703" s="71"/>
      <c r="X703" s="71"/>
      <c r="Y703" s="71">
        <f t="shared" si="147"/>
        <v>0</v>
      </c>
      <c r="Z703" s="71">
        <f t="shared" si="146"/>
        <v>0</v>
      </c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</row>
    <row r="704" spans="2:38" ht="12.75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>
        <f t="shared" si="148"/>
      </c>
      <c r="P704" s="71"/>
      <c r="Q704" s="71"/>
      <c r="R704" s="71"/>
      <c r="S704" s="71"/>
      <c r="T704" s="71"/>
      <c r="U704" s="71"/>
      <c r="V704" s="71"/>
      <c r="W704" s="71"/>
      <c r="X704" s="71"/>
      <c r="Y704" s="71">
        <f t="shared" si="147"/>
        <v>0</v>
      </c>
      <c r="Z704" s="71">
        <f t="shared" si="146"/>
        <v>0</v>
      </c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</row>
    <row r="705" spans="2:38" ht="12.75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>
        <f t="shared" si="148"/>
      </c>
      <c r="P705" s="71"/>
      <c r="Q705" s="71"/>
      <c r="R705" s="71"/>
      <c r="S705" s="71"/>
      <c r="T705" s="71"/>
      <c r="U705" s="71"/>
      <c r="V705" s="71"/>
      <c r="W705" s="71"/>
      <c r="X705" s="71"/>
      <c r="Y705" s="71">
        <f t="shared" si="147"/>
        <v>0</v>
      </c>
      <c r="Z705" s="71">
        <f t="shared" si="146"/>
        <v>0</v>
      </c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</row>
    <row r="706" spans="2:38" ht="12.75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>
        <f t="shared" si="148"/>
      </c>
      <c r="P706" s="71"/>
      <c r="Q706" s="71"/>
      <c r="R706" s="71"/>
      <c r="S706" s="71"/>
      <c r="T706" s="71"/>
      <c r="U706" s="71"/>
      <c r="V706" s="71"/>
      <c r="W706" s="71"/>
      <c r="X706" s="71"/>
      <c r="Y706" s="71">
        <f t="shared" si="147"/>
        <v>0</v>
      </c>
      <c r="Z706" s="71">
        <f t="shared" si="146"/>
        <v>0</v>
      </c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</row>
    <row r="707" spans="2:38" ht="12.75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>
        <f t="shared" si="148"/>
      </c>
      <c r="P707" s="71"/>
      <c r="Q707" s="71"/>
      <c r="R707" s="71"/>
      <c r="S707" s="71"/>
      <c r="T707" s="71"/>
      <c r="U707" s="71"/>
      <c r="V707" s="71"/>
      <c r="W707" s="71"/>
      <c r="X707" s="71"/>
      <c r="Y707" s="71">
        <f t="shared" si="147"/>
        <v>0</v>
      </c>
      <c r="Z707" s="71">
        <f t="shared" si="146"/>
        <v>0</v>
      </c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</row>
    <row r="708" spans="2:38" ht="12.75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>
        <f t="shared" si="148"/>
      </c>
      <c r="P708" s="71"/>
      <c r="Q708" s="71"/>
      <c r="R708" s="71"/>
      <c r="S708" s="71"/>
      <c r="T708" s="71"/>
      <c r="U708" s="71"/>
      <c r="V708" s="71"/>
      <c r="W708" s="71"/>
      <c r="X708" s="71"/>
      <c r="Y708" s="71">
        <f t="shared" si="147"/>
        <v>0</v>
      </c>
      <c r="Z708" s="71">
        <f t="shared" si="146"/>
        <v>0</v>
      </c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</row>
    <row r="709" spans="2:38" ht="12.75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>
        <f t="shared" si="148"/>
      </c>
      <c r="P709" s="71"/>
      <c r="Q709" s="71"/>
      <c r="R709" s="71"/>
      <c r="S709" s="71"/>
      <c r="T709" s="71"/>
      <c r="U709" s="71"/>
      <c r="V709" s="71"/>
      <c r="W709" s="71"/>
      <c r="X709" s="71"/>
      <c r="Y709" s="71">
        <f t="shared" si="147"/>
        <v>0</v>
      </c>
      <c r="Z709" s="71">
        <f t="shared" si="146"/>
        <v>0</v>
      </c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</row>
    <row r="710" spans="2:38" ht="12.75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>
        <f t="shared" si="148"/>
      </c>
      <c r="P710" s="71"/>
      <c r="Q710" s="71"/>
      <c r="R710" s="71"/>
      <c r="S710" s="71"/>
      <c r="T710" s="71"/>
      <c r="U710" s="71"/>
      <c r="V710" s="71"/>
      <c r="W710" s="71"/>
      <c r="X710" s="71"/>
      <c r="Y710" s="71">
        <f t="shared" si="147"/>
        <v>0</v>
      </c>
      <c r="Z710" s="71">
        <f t="shared" si="146"/>
        <v>0</v>
      </c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</row>
    <row r="711" spans="2:38" ht="12.75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>
        <f t="shared" si="148"/>
      </c>
      <c r="P711" s="71"/>
      <c r="Q711" s="71"/>
      <c r="R711" s="71"/>
      <c r="S711" s="71"/>
      <c r="T711" s="71"/>
      <c r="U711" s="71"/>
      <c r="V711" s="71"/>
      <c r="W711" s="71"/>
      <c r="X711" s="71"/>
      <c r="Y711" s="71">
        <f t="shared" si="147"/>
        <v>0</v>
      </c>
      <c r="Z711" s="71">
        <f t="shared" si="146"/>
        <v>0</v>
      </c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</row>
    <row r="712" spans="2:38" ht="12.75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>
        <f t="shared" si="148"/>
      </c>
      <c r="P712" s="71"/>
      <c r="Q712" s="71"/>
      <c r="R712" s="71"/>
      <c r="S712" s="71"/>
      <c r="T712" s="71"/>
      <c r="U712" s="71"/>
      <c r="V712" s="71"/>
      <c r="W712" s="71"/>
      <c r="X712" s="71"/>
      <c r="Y712" s="71">
        <f t="shared" si="147"/>
        <v>0</v>
      </c>
      <c r="Z712" s="71">
        <f t="shared" si="146"/>
        <v>0</v>
      </c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</row>
    <row r="713" spans="2:38" ht="12.75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>
        <f t="shared" si="148"/>
      </c>
      <c r="P713" s="71"/>
      <c r="Q713" s="71"/>
      <c r="R713" s="71"/>
      <c r="S713" s="71"/>
      <c r="T713" s="71"/>
      <c r="U713" s="71"/>
      <c r="V713" s="71"/>
      <c r="W713" s="71"/>
      <c r="X713" s="71"/>
      <c r="Y713" s="71">
        <f t="shared" si="147"/>
        <v>0</v>
      </c>
      <c r="Z713" s="71">
        <f t="shared" si="146"/>
        <v>0</v>
      </c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</row>
    <row r="714" spans="2:38" ht="12.75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>
        <f t="shared" si="148"/>
      </c>
      <c r="P714" s="71"/>
      <c r="Q714" s="71"/>
      <c r="R714" s="71"/>
      <c r="S714" s="71"/>
      <c r="T714" s="71"/>
      <c r="U714" s="71"/>
      <c r="V714" s="71"/>
      <c r="W714" s="71"/>
      <c r="X714" s="71"/>
      <c r="Y714" s="71">
        <f t="shared" si="147"/>
        <v>0</v>
      </c>
      <c r="Z714" s="71">
        <f t="shared" si="146"/>
        <v>0</v>
      </c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</row>
    <row r="715" spans="2:38" ht="12.75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>
        <f t="shared" si="148"/>
      </c>
      <c r="P715" s="71"/>
      <c r="Q715" s="71"/>
      <c r="R715" s="71"/>
      <c r="S715" s="71"/>
      <c r="T715" s="71"/>
      <c r="U715" s="71"/>
      <c r="V715" s="71"/>
      <c r="W715" s="71"/>
      <c r="X715" s="71"/>
      <c r="Y715" s="71">
        <f t="shared" si="147"/>
        <v>0</v>
      </c>
      <c r="Z715" s="71">
        <f t="shared" si="146"/>
        <v>0</v>
      </c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</row>
    <row r="716" spans="2:38" ht="12.75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>
        <f t="shared" si="148"/>
      </c>
      <c r="P716" s="71"/>
      <c r="Q716" s="71"/>
      <c r="R716" s="71"/>
      <c r="S716" s="71"/>
      <c r="T716" s="71"/>
      <c r="U716" s="71"/>
      <c r="V716" s="71"/>
      <c r="W716" s="71"/>
      <c r="X716" s="71"/>
      <c r="Y716" s="71">
        <f t="shared" si="147"/>
        <v>0</v>
      </c>
      <c r="Z716" s="71">
        <f t="shared" si="146"/>
        <v>0</v>
      </c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</row>
    <row r="717" spans="2:38" ht="12.75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>
        <f t="shared" si="148"/>
      </c>
      <c r="P717" s="71"/>
      <c r="Q717" s="71"/>
      <c r="R717" s="71"/>
      <c r="S717" s="71"/>
      <c r="T717" s="71"/>
      <c r="U717" s="71"/>
      <c r="V717" s="71"/>
      <c r="W717" s="71"/>
      <c r="X717" s="71"/>
      <c r="Y717" s="71">
        <f t="shared" si="147"/>
        <v>0</v>
      </c>
      <c r="Z717" s="71">
        <f t="shared" si="146"/>
        <v>0</v>
      </c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</row>
    <row r="718" spans="2:38" ht="12.75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>
        <f t="shared" si="148"/>
      </c>
      <c r="P718" s="71"/>
      <c r="Q718" s="71"/>
      <c r="R718" s="71"/>
      <c r="S718" s="71"/>
      <c r="T718" s="71"/>
      <c r="U718" s="71"/>
      <c r="V718" s="71"/>
      <c r="W718" s="71"/>
      <c r="X718" s="71"/>
      <c r="Y718" s="71">
        <f t="shared" si="147"/>
        <v>0</v>
      </c>
      <c r="Z718" s="71">
        <f t="shared" si="146"/>
        <v>0</v>
      </c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</row>
    <row r="719" spans="2:38" ht="12.75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>
        <f t="shared" si="148"/>
      </c>
      <c r="P719" s="71"/>
      <c r="Q719" s="71"/>
      <c r="R719" s="71"/>
      <c r="S719" s="71"/>
      <c r="T719" s="71"/>
      <c r="U719" s="71"/>
      <c r="V719" s="71"/>
      <c r="W719" s="71"/>
      <c r="X719" s="71"/>
      <c r="Y719" s="71">
        <f t="shared" si="147"/>
        <v>0</v>
      </c>
      <c r="Z719" s="71">
        <f t="shared" si="146"/>
        <v>0</v>
      </c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</row>
    <row r="720" spans="2:38" ht="12.75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>
        <f t="shared" si="148"/>
      </c>
      <c r="P720" s="71"/>
      <c r="Q720" s="71"/>
      <c r="R720" s="71"/>
      <c r="S720" s="71"/>
      <c r="T720" s="71"/>
      <c r="U720" s="71"/>
      <c r="V720" s="71"/>
      <c r="W720" s="71"/>
      <c r="X720" s="71"/>
      <c r="Y720" s="71">
        <f t="shared" si="147"/>
        <v>0</v>
      </c>
      <c r="Z720" s="71">
        <f t="shared" si="146"/>
        <v>0</v>
      </c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</row>
    <row r="721" spans="2:38" ht="12.75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>
        <f t="shared" si="148"/>
      </c>
      <c r="P721" s="71"/>
      <c r="Q721" s="71"/>
      <c r="R721" s="71"/>
      <c r="S721" s="71"/>
      <c r="T721" s="71"/>
      <c r="U721" s="71"/>
      <c r="V721" s="71"/>
      <c r="W721" s="71"/>
      <c r="X721" s="71"/>
      <c r="Y721" s="71">
        <f t="shared" si="147"/>
        <v>0</v>
      </c>
      <c r="Z721" s="71">
        <f t="shared" si="146"/>
        <v>0</v>
      </c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</row>
    <row r="722" spans="2:38" ht="12.75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>
        <f t="shared" si="148"/>
      </c>
      <c r="P722" s="71"/>
      <c r="Q722" s="71"/>
      <c r="R722" s="71"/>
      <c r="S722" s="71"/>
      <c r="T722" s="71"/>
      <c r="U722" s="71"/>
      <c r="V722" s="71"/>
      <c r="W722" s="71"/>
      <c r="X722" s="71"/>
      <c r="Y722" s="71">
        <f t="shared" si="147"/>
        <v>0</v>
      </c>
      <c r="Z722" s="71">
        <f t="shared" si="146"/>
        <v>0</v>
      </c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</row>
    <row r="723" spans="2:38" ht="12.75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>
        <f t="shared" si="148"/>
      </c>
      <c r="P723" s="71"/>
      <c r="Q723" s="71"/>
      <c r="R723" s="71"/>
      <c r="S723" s="71"/>
      <c r="T723" s="71"/>
      <c r="U723" s="71"/>
      <c r="V723" s="71"/>
      <c r="W723" s="71"/>
      <c r="X723" s="71"/>
      <c r="Y723" s="71">
        <f t="shared" si="147"/>
        <v>0</v>
      </c>
      <c r="Z723" s="71">
        <f t="shared" si="146"/>
        <v>0</v>
      </c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</row>
    <row r="724" spans="2:38" ht="12.75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>
        <f t="shared" si="148"/>
      </c>
      <c r="P724" s="71"/>
      <c r="Q724" s="71"/>
      <c r="R724" s="71"/>
      <c r="S724" s="71"/>
      <c r="T724" s="71"/>
      <c r="U724" s="71"/>
      <c r="V724" s="71"/>
      <c r="W724" s="71"/>
      <c r="X724" s="71"/>
      <c r="Y724" s="71">
        <f t="shared" si="147"/>
        <v>0</v>
      </c>
      <c r="Z724" s="71">
        <f t="shared" si="146"/>
        <v>0</v>
      </c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</row>
    <row r="725" spans="2:38" ht="12.75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>
        <f t="shared" si="148"/>
      </c>
      <c r="P725" s="71"/>
      <c r="Q725" s="71"/>
      <c r="R725" s="71"/>
      <c r="S725" s="71"/>
      <c r="T725" s="71"/>
      <c r="U725" s="71"/>
      <c r="V725" s="71"/>
      <c r="W725" s="71"/>
      <c r="X725" s="71"/>
      <c r="Y725" s="71">
        <f t="shared" si="147"/>
        <v>0</v>
      </c>
      <c r="Z725" s="71">
        <f t="shared" si="146"/>
        <v>0</v>
      </c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</row>
    <row r="726" spans="2:38" ht="12.75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>
        <f t="shared" si="148"/>
      </c>
      <c r="P726" s="71"/>
      <c r="Q726" s="71"/>
      <c r="R726" s="71"/>
      <c r="S726" s="71"/>
      <c r="T726" s="71"/>
      <c r="U726" s="71"/>
      <c r="V726" s="71"/>
      <c r="W726" s="71"/>
      <c r="X726" s="71"/>
      <c r="Y726" s="71">
        <f t="shared" si="147"/>
        <v>0</v>
      </c>
      <c r="Z726" s="71">
        <f t="shared" si="146"/>
        <v>0</v>
      </c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</row>
    <row r="727" spans="2:38" ht="12.75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>
        <f t="shared" si="148"/>
      </c>
      <c r="P727" s="71"/>
      <c r="Q727" s="71"/>
      <c r="R727" s="71"/>
      <c r="S727" s="71"/>
      <c r="T727" s="71"/>
      <c r="U727" s="71"/>
      <c r="V727" s="71"/>
      <c r="W727" s="71"/>
      <c r="X727" s="71"/>
      <c r="Y727" s="71">
        <f t="shared" si="147"/>
        <v>0</v>
      </c>
      <c r="Z727" s="71">
        <f t="shared" si="146"/>
        <v>0</v>
      </c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</row>
    <row r="728" spans="2:38" ht="12.75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>
        <f t="shared" si="148"/>
      </c>
      <c r="P728" s="71"/>
      <c r="Q728" s="71"/>
      <c r="R728" s="71"/>
      <c r="S728" s="71"/>
      <c r="T728" s="71"/>
      <c r="U728" s="71"/>
      <c r="V728" s="71"/>
      <c r="W728" s="71"/>
      <c r="X728" s="71"/>
      <c r="Y728" s="71">
        <f t="shared" si="147"/>
        <v>0</v>
      </c>
      <c r="Z728" s="71">
        <f t="shared" si="146"/>
        <v>0</v>
      </c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</row>
    <row r="729" spans="2:38" ht="12.75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>
        <f t="shared" si="148"/>
      </c>
      <c r="P729" s="71"/>
      <c r="Q729" s="71"/>
      <c r="R729" s="71"/>
      <c r="S729" s="71"/>
      <c r="T729" s="71"/>
      <c r="U729" s="71"/>
      <c r="V729" s="71"/>
      <c r="W729" s="71"/>
      <c r="X729" s="71"/>
      <c r="Y729" s="71">
        <f t="shared" si="147"/>
        <v>0</v>
      </c>
      <c r="Z729" s="71">
        <f t="shared" si="146"/>
        <v>0</v>
      </c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</row>
    <row r="730" spans="2:38" ht="12.75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>
        <f t="shared" si="148"/>
      </c>
      <c r="P730" s="71"/>
      <c r="Q730" s="71"/>
      <c r="R730" s="71"/>
      <c r="S730" s="71"/>
      <c r="T730" s="71"/>
      <c r="U730" s="71"/>
      <c r="V730" s="71"/>
      <c r="W730" s="71"/>
      <c r="X730" s="71"/>
      <c r="Y730" s="71">
        <f t="shared" si="147"/>
        <v>0</v>
      </c>
      <c r="Z730" s="71">
        <f t="shared" si="146"/>
        <v>0</v>
      </c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</row>
    <row r="731" spans="2:38" ht="12.75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>
        <f t="shared" si="148"/>
      </c>
      <c r="P731" s="71"/>
      <c r="Q731" s="71"/>
      <c r="R731" s="71"/>
      <c r="S731" s="71"/>
      <c r="T731" s="71"/>
      <c r="U731" s="71"/>
      <c r="V731" s="71"/>
      <c r="W731" s="71"/>
      <c r="X731" s="71"/>
      <c r="Y731" s="71">
        <f t="shared" si="147"/>
        <v>0</v>
      </c>
      <c r="Z731" s="71">
        <f t="shared" si="146"/>
        <v>0</v>
      </c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</row>
    <row r="732" spans="2:38" ht="12.75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>
        <f t="shared" si="148"/>
      </c>
      <c r="P732" s="71"/>
      <c r="Q732" s="71"/>
      <c r="R732" s="71"/>
      <c r="S732" s="71"/>
      <c r="T732" s="71"/>
      <c r="U732" s="71"/>
      <c r="V732" s="71"/>
      <c r="W732" s="71"/>
      <c r="X732" s="71"/>
      <c r="Y732" s="71">
        <f t="shared" si="147"/>
        <v>0</v>
      </c>
      <c r="Z732" s="71">
        <f t="shared" si="146"/>
        <v>0</v>
      </c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</row>
    <row r="733" spans="2:38" ht="12.75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>
        <f t="shared" si="148"/>
      </c>
      <c r="P733" s="71"/>
      <c r="Q733" s="71"/>
      <c r="R733" s="71"/>
      <c r="S733" s="71"/>
      <c r="T733" s="71"/>
      <c r="U733" s="71"/>
      <c r="V733" s="71"/>
      <c r="W733" s="71"/>
      <c r="X733" s="71"/>
      <c r="Y733" s="71">
        <f t="shared" si="147"/>
        <v>0</v>
      </c>
      <c r="Z733" s="71">
        <f t="shared" si="146"/>
        <v>0</v>
      </c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</row>
    <row r="734" spans="2:38" ht="12.75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>
        <f t="shared" si="148"/>
      </c>
      <c r="P734" s="71"/>
      <c r="Q734" s="71"/>
      <c r="R734" s="71"/>
      <c r="S734" s="71"/>
      <c r="T734" s="71"/>
      <c r="U734" s="71"/>
      <c r="V734" s="71"/>
      <c r="W734" s="71"/>
      <c r="X734" s="71"/>
      <c r="Y734" s="71">
        <f t="shared" si="147"/>
        <v>0</v>
      </c>
      <c r="Z734" s="71">
        <f t="shared" si="146"/>
        <v>0</v>
      </c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</row>
    <row r="735" spans="2:38" ht="12.75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>
        <f t="shared" si="148"/>
      </c>
      <c r="P735" s="71"/>
      <c r="Q735" s="71"/>
      <c r="R735" s="71"/>
      <c r="S735" s="71"/>
      <c r="T735" s="71"/>
      <c r="U735" s="71"/>
      <c r="V735" s="71"/>
      <c r="W735" s="71"/>
      <c r="X735" s="71"/>
      <c r="Y735" s="71">
        <f t="shared" si="147"/>
        <v>0</v>
      </c>
      <c r="Z735" s="71">
        <f aca="true" t="shared" si="149" ref="Z735:Z798">IF($O$8&gt;0,(0.3^2-Y735^2)^(1/2),0)</f>
        <v>0</v>
      </c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</row>
    <row r="736" spans="2:38" ht="12.75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>
        <f t="shared" si="148"/>
      </c>
      <c r="P736" s="71"/>
      <c r="Q736" s="71"/>
      <c r="R736" s="71"/>
      <c r="S736" s="71"/>
      <c r="T736" s="71"/>
      <c r="U736" s="71"/>
      <c r="V736" s="71"/>
      <c r="W736" s="71"/>
      <c r="X736" s="71"/>
      <c r="Y736" s="71">
        <f t="shared" si="147"/>
        <v>0</v>
      </c>
      <c r="Z736" s="71">
        <f t="shared" si="149"/>
        <v>0</v>
      </c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</row>
    <row r="737" spans="2:38" ht="12.75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>
        <f t="shared" si="148"/>
      </c>
      <c r="P737" s="71"/>
      <c r="Q737" s="71"/>
      <c r="R737" s="71"/>
      <c r="S737" s="71"/>
      <c r="T737" s="71"/>
      <c r="U737" s="71"/>
      <c r="V737" s="71"/>
      <c r="W737" s="71"/>
      <c r="X737" s="71"/>
      <c r="Y737" s="71">
        <f t="shared" si="147"/>
        <v>0</v>
      </c>
      <c r="Z737" s="71">
        <f t="shared" si="149"/>
        <v>0</v>
      </c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</row>
    <row r="738" spans="2:38" ht="12.75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>
        <f t="shared" si="148"/>
      </c>
      <c r="P738" s="71"/>
      <c r="Q738" s="71"/>
      <c r="R738" s="71"/>
      <c r="S738" s="71"/>
      <c r="T738" s="71"/>
      <c r="U738" s="71"/>
      <c r="V738" s="71"/>
      <c r="W738" s="71"/>
      <c r="X738" s="71"/>
      <c r="Y738" s="71">
        <f t="shared" si="147"/>
        <v>0</v>
      </c>
      <c r="Z738" s="71">
        <f t="shared" si="149"/>
        <v>0</v>
      </c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</row>
    <row r="739" spans="2:38" ht="12.75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>
        <f t="shared" si="148"/>
      </c>
      <c r="P739" s="71"/>
      <c r="Q739" s="71"/>
      <c r="R739" s="71"/>
      <c r="S739" s="71"/>
      <c r="T739" s="71"/>
      <c r="U739" s="71"/>
      <c r="V739" s="71"/>
      <c r="W739" s="71"/>
      <c r="X739" s="71"/>
      <c r="Y739" s="71">
        <f t="shared" si="147"/>
        <v>0</v>
      </c>
      <c r="Z739" s="71">
        <f t="shared" si="149"/>
        <v>0</v>
      </c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</row>
    <row r="740" spans="2:38" ht="12.75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>
        <f t="shared" si="148"/>
      </c>
      <c r="P740" s="71"/>
      <c r="Q740" s="71"/>
      <c r="R740" s="71"/>
      <c r="S740" s="71"/>
      <c r="T740" s="71"/>
      <c r="U740" s="71"/>
      <c r="V740" s="71"/>
      <c r="W740" s="71"/>
      <c r="X740" s="71"/>
      <c r="Y740" s="71">
        <f t="shared" si="147"/>
        <v>0</v>
      </c>
      <c r="Z740" s="71">
        <f t="shared" si="149"/>
        <v>0</v>
      </c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</row>
    <row r="741" spans="2:38" ht="12.75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>
        <f t="shared" si="148"/>
      </c>
      <c r="P741" s="71"/>
      <c r="Q741" s="71"/>
      <c r="R741" s="71"/>
      <c r="S741" s="71"/>
      <c r="T741" s="71"/>
      <c r="U741" s="71"/>
      <c r="V741" s="71"/>
      <c r="W741" s="71"/>
      <c r="X741" s="71"/>
      <c r="Y741" s="71">
        <f t="shared" si="147"/>
        <v>0</v>
      </c>
      <c r="Z741" s="71">
        <f t="shared" si="149"/>
        <v>0</v>
      </c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</row>
    <row r="742" spans="2:38" ht="12.75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>
        <f t="shared" si="148"/>
      </c>
      <c r="P742" s="71"/>
      <c r="Q742" s="71"/>
      <c r="R742" s="71"/>
      <c r="S742" s="71"/>
      <c r="T742" s="71"/>
      <c r="U742" s="71"/>
      <c r="V742" s="71"/>
      <c r="W742" s="71"/>
      <c r="X742" s="71"/>
      <c r="Y742" s="71">
        <f aca="true" t="shared" si="150" ref="Y742:Y805">IF(AND($O$8&gt;0,Y741&gt;-((0.3^2*(1-$O$8^2))^(1/2))),Y741-0.02,IF(AND($O$8&lt;0,Y741&gt;-((0.3^2*(1-$O$8^2))^(1/2))),Y741-0.02,Y741))</f>
        <v>0</v>
      </c>
      <c r="Z742" s="71">
        <f t="shared" si="149"/>
        <v>0</v>
      </c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</row>
    <row r="743" spans="2:38" ht="12.75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>
        <f t="shared" si="148"/>
      </c>
      <c r="P743" s="71"/>
      <c r="Q743" s="71"/>
      <c r="R743" s="71"/>
      <c r="S743" s="71"/>
      <c r="T743" s="71"/>
      <c r="U743" s="71"/>
      <c r="V743" s="71"/>
      <c r="W743" s="71"/>
      <c r="X743" s="71"/>
      <c r="Y743" s="71">
        <f t="shared" si="150"/>
        <v>0</v>
      </c>
      <c r="Z743" s="71">
        <f t="shared" si="149"/>
        <v>0</v>
      </c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</row>
    <row r="744" spans="2:38" ht="12.75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>
        <f t="shared" si="148"/>
      </c>
      <c r="P744" s="71"/>
      <c r="Q744" s="71"/>
      <c r="R744" s="71"/>
      <c r="S744" s="71"/>
      <c r="T744" s="71"/>
      <c r="U744" s="71"/>
      <c r="V744" s="71"/>
      <c r="W744" s="71"/>
      <c r="X744" s="71"/>
      <c r="Y744" s="71">
        <f t="shared" si="150"/>
        <v>0</v>
      </c>
      <c r="Z744" s="71">
        <f t="shared" si="149"/>
        <v>0</v>
      </c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</row>
    <row r="745" spans="2:38" ht="12.75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>
        <f t="shared" si="148"/>
      </c>
      <c r="P745" s="71"/>
      <c r="Q745" s="71"/>
      <c r="R745" s="71"/>
      <c r="S745" s="71"/>
      <c r="T745" s="71"/>
      <c r="U745" s="71"/>
      <c r="V745" s="71"/>
      <c r="W745" s="71"/>
      <c r="X745" s="71"/>
      <c r="Y745" s="71">
        <f t="shared" si="150"/>
        <v>0</v>
      </c>
      <c r="Z745" s="71">
        <f t="shared" si="149"/>
        <v>0</v>
      </c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</row>
    <row r="746" spans="2:38" ht="12.75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>
        <f t="shared" si="148"/>
      </c>
      <c r="P746" s="71"/>
      <c r="Q746" s="71"/>
      <c r="R746" s="71"/>
      <c r="S746" s="71"/>
      <c r="T746" s="71"/>
      <c r="U746" s="71"/>
      <c r="V746" s="71"/>
      <c r="W746" s="71"/>
      <c r="X746" s="71"/>
      <c r="Y746" s="71">
        <f t="shared" si="150"/>
        <v>0</v>
      </c>
      <c r="Z746" s="71">
        <f t="shared" si="149"/>
        <v>0</v>
      </c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</row>
    <row r="747" spans="2:38" ht="12.75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>
        <f t="shared" si="148"/>
      </c>
      <c r="P747" s="71"/>
      <c r="Q747" s="71"/>
      <c r="R747" s="71"/>
      <c r="S747" s="71"/>
      <c r="T747" s="71"/>
      <c r="U747" s="71"/>
      <c r="V747" s="71"/>
      <c r="W747" s="71"/>
      <c r="X747" s="71"/>
      <c r="Y747" s="71">
        <f t="shared" si="150"/>
        <v>0</v>
      </c>
      <c r="Z747" s="71">
        <f t="shared" si="149"/>
        <v>0</v>
      </c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</row>
    <row r="748" spans="2:38" ht="12.75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>
        <f t="shared" si="148"/>
      </c>
      <c r="P748" s="71"/>
      <c r="Q748" s="71"/>
      <c r="R748" s="71"/>
      <c r="S748" s="71"/>
      <c r="T748" s="71"/>
      <c r="U748" s="71"/>
      <c r="V748" s="71"/>
      <c r="W748" s="71"/>
      <c r="X748" s="71"/>
      <c r="Y748" s="71">
        <f t="shared" si="150"/>
        <v>0</v>
      </c>
      <c r="Z748" s="71">
        <f t="shared" si="149"/>
        <v>0</v>
      </c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</row>
    <row r="749" spans="2:38" ht="12.75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>
        <f t="shared" si="148"/>
      </c>
      <c r="P749" s="71"/>
      <c r="Q749" s="71"/>
      <c r="R749" s="71"/>
      <c r="S749" s="71"/>
      <c r="T749" s="71"/>
      <c r="U749" s="71"/>
      <c r="V749" s="71"/>
      <c r="W749" s="71"/>
      <c r="X749" s="71"/>
      <c r="Y749" s="71">
        <f t="shared" si="150"/>
        <v>0</v>
      </c>
      <c r="Z749" s="71">
        <f t="shared" si="149"/>
        <v>0</v>
      </c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</row>
    <row r="750" spans="2:38" ht="12.75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>
        <f t="shared" si="148"/>
      </c>
      <c r="P750" s="71"/>
      <c r="Q750" s="71"/>
      <c r="R750" s="71"/>
      <c r="S750" s="71"/>
      <c r="T750" s="71"/>
      <c r="U750" s="71"/>
      <c r="V750" s="71"/>
      <c r="W750" s="71"/>
      <c r="X750" s="71"/>
      <c r="Y750" s="71">
        <f t="shared" si="150"/>
        <v>0</v>
      </c>
      <c r="Z750" s="71">
        <f t="shared" si="149"/>
        <v>0</v>
      </c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</row>
    <row r="751" spans="2:38" ht="12.75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>
        <f t="shared" si="148"/>
      </c>
      <c r="P751" s="71"/>
      <c r="Q751" s="71"/>
      <c r="R751" s="71"/>
      <c r="S751" s="71"/>
      <c r="T751" s="71"/>
      <c r="U751" s="71"/>
      <c r="V751" s="71"/>
      <c r="W751" s="71"/>
      <c r="X751" s="71"/>
      <c r="Y751" s="71">
        <f t="shared" si="150"/>
        <v>0</v>
      </c>
      <c r="Z751" s="71">
        <f t="shared" si="149"/>
        <v>0</v>
      </c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</row>
    <row r="752" spans="2:38" ht="12.75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>
        <f t="shared" si="148"/>
      </c>
      <c r="P752" s="71"/>
      <c r="Q752" s="71"/>
      <c r="R752" s="71"/>
      <c r="S752" s="71"/>
      <c r="T752" s="71"/>
      <c r="U752" s="71"/>
      <c r="V752" s="71"/>
      <c r="W752" s="71"/>
      <c r="X752" s="71"/>
      <c r="Y752" s="71">
        <f t="shared" si="150"/>
        <v>0</v>
      </c>
      <c r="Z752" s="71">
        <f t="shared" si="149"/>
        <v>0</v>
      </c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</row>
    <row r="753" spans="2:38" ht="12.75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>
        <f t="shared" si="148"/>
      </c>
      <c r="P753" s="71"/>
      <c r="Q753" s="71"/>
      <c r="R753" s="71"/>
      <c r="S753" s="71"/>
      <c r="T753" s="71"/>
      <c r="U753" s="71"/>
      <c r="V753" s="71"/>
      <c r="W753" s="71"/>
      <c r="X753" s="71"/>
      <c r="Y753" s="71">
        <f t="shared" si="150"/>
        <v>0</v>
      </c>
      <c r="Z753" s="71">
        <f t="shared" si="149"/>
        <v>0</v>
      </c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</row>
    <row r="754" spans="2:38" ht="12.75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>
        <f t="shared" si="148"/>
      </c>
      <c r="P754" s="71"/>
      <c r="Q754" s="71"/>
      <c r="R754" s="71"/>
      <c r="S754" s="71"/>
      <c r="T754" s="71"/>
      <c r="U754" s="71"/>
      <c r="V754" s="71"/>
      <c r="W754" s="71"/>
      <c r="X754" s="71"/>
      <c r="Y754" s="71">
        <f t="shared" si="150"/>
        <v>0</v>
      </c>
      <c r="Z754" s="71">
        <f t="shared" si="149"/>
        <v>0</v>
      </c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</row>
    <row r="755" spans="2:38" ht="12.75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>
        <f t="shared" si="148"/>
      </c>
      <c r="P755" s="71"/>
      <c r="Q755" s="71"/>
      <c r="R755" s="71"/>
      <c r="S755" s="71"/>
      <c r="T755" s="71"/>
      <c r="U755" s="71"/>
      <c r="V755" s="71"/>
      <c r="W755" s="71"/>
      <c r="X755" s="71"/>
      <c r="Y755" s="71">
        <f t="shared" si="150"/>
        <v>0</v>
      </c>
      <c r="Z755" s="71">
        <f t="shared" si="149"/>
        <v>0</v>
      </c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</row>
    <row r="756" spans="2:38" ht="12.75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>
        <f t="shared" si="148"/>
      </c>
      <c r="P756" s="71"/>
      <c r="Q756" s="71"/>
      <c r="R756" s="71"/>
      <c r="S756" s="71"/>
      <c r="T756" s="71"/>
      <c r="U756" s="71"/>
      <c r="V756" s="71"/>
      <c r="W756" s="71"/>
      <c r="X756" s="71"/>
      <c r="Y756" s="71">
        <f t="shared" si="150"/>
        <v>0</v>
      </c>
      <c r="Z756" s="71">
        <f t="shared" si="149"/>
        <v>0</v>
      </c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</row>
    <row r="757" spans="2:38" ht="12.75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>
        <f t="shared" si="148"/>
      </c>
      <c r="P757" s="71"/>
      <c r="Q757" s="71"/>
      <c r="R757" s="71"/>
      <c r="S757" s="71"/>
      <c r="T757" s="71"/>
      <c r="U757" s="71"/>
      <c r="V757" s="71"/>
      <c r="W757" s="71"/>
      <c r="X757" s="71"/>
      <c r="Y757" s="71">
        <f t="shared" si="150"/>
        <v>0</v>
      </c>
      <c r="Z757" s="71">
        <f t="shared" si="149"/>
        <v>0</v>
      </c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</row>
    <row r="758" spans="2:38" ht="12.75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>
        <f t="shared" si="148"/>
      </c>
      <c r="P758" s="71"/>
      <c r="Q758" s="71"/>
      <c r="R758" s="71"/>
      <c r="S758" s="71"/>
      <c r="T758" s="71"/>
      <c r="U758" s="71"/>
      <c r="V758" s="71"/>
      <c r="W758" s="71"/>
      <c r="X758" s="71"/>
      <c r="Y758" s="71">
        <f t="shared" si="150"/>
        <v>0</v>
      </c>
      <c r="Z758" s="71">
        <f t="shared" si="149"/>
        <v>0</v>
      </c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</row>
    <row r="759" spans="2:38" ht="12.75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>
        <f t="shared" si="148"/>
      </c>
      <c r="P759" s="71"/>
      <c r="Q759" s="71"/>
      <c r="R759" s="71"/>
      <c r="S759" s="71"/>
      <c r="T759" s="71"/>
      <c r="U759" s="71"/>
      <c r="V759" s="71"/>
      <c r="W759" s="71"/>
      <c r="X759" s="71"/>
      <c r="Y759" s="71">
        <f t="shared" si="150"/>
        <v>0</v>
      </c>
      <c r="Z759" s="71">
        <f t="shared" si="149"/>
        <v>0</v>
      </c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</row>
    <row r="760" spans="2:38" ht="12.75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>
        <f t="shared" si="148"/>
      </c>
      <c r="P760" s="71"/>
      <c r="Q760" s="71"/>
      <c r="R760" s="71"/>
      <c r="S760" s="71"/>
      <c r="T760" s="71"/>
      <c r="U760" s="71"/>
      <c r="V760" s="71"/>
      <c r="W760" s="71"/>
      <c r="X760" s="71"/>
      <c r="Y760" s="71">
        <f t="shared" si="150"/>
        <v>0</v>
      </c>
      <c r="Z760" s="71">
        <f t="shared" si="149"/>
        <v>0</v>
      </c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</row>
    <row r="761" spans="2:38" ht="12.75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>
        <f t="shared" si="148"/>
      </c>
      <c r="P761" s="71"/>
      <c r="Q761" s="71"/>
      <c r="R761" s="71"/>
      <c r="S761" s="71"/>
      <c r="T761" s="71"/>
      <c r="U761" s="71"/>
      <c r="V761" s="71"/>
      <c r="W761" s="71"/>
      <c r="X761" s="71"/>
      <c r="Y761" s="71">
        <f t="shared" si="150"/>
        <v>0</v>
      </c>
      <c r="Z761" s="71">
        <f t="shared" si="149"/>
        <v>0</v>
      </c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</row>
    <row r="762" spans="2:38" ht="12.75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>
        <f t="shared" si="148"/>
      </c>
      <c r="P762" s="71"/>
      <c r="Q762" s="71"/>
      <c r="R762" s="71"/>
      <c r="S762" s="71"/>
      <c r="T762" s="71"/>
      <c r="U762" s="71"/>
      <c r="V762" s="71"/>
      <c r="W762" s="71"/>
      <c r="X762" s="71"/>
      <c r="Y762" s="71">
        <f t="shared" si="150"/>
        <v>0</v>
      </c>
      <c r="Z762" s="71">
        <f t="shared" si="149"/>
        <v>0</v>
      </c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</row>
    <row r="763" spans="2:38" ht="12.75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>
        <f aca="true" t="shared" si="151" ref="O763:O826">IF(N763="","",((0.45)^2-N763^2)^(1/2))</f>
      </c>
      <c r="P763" s="71"/>
      <c r="Q763" s="71"/>
      <c r="R763" s="71"/>
      <c r="S763" s="71"/>
      <c r="T763" s="71"/>
      <c r="U763" s="71"/>
      <c r="V763" s="71"/>
      <c r="W763" s="71"/>
      <c r="X763" s="71"/>
      <c r="Y763" s="71">
        <f t="shared" si="150"/>
        <v>0</v>
      </c>
      <c r="Z763" s="71">
        <f t="shared" si="149"/>
        <v>0</v>
      </c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</row>
    <row r="764" spans="2:38" ht="12.75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>
        <f t="shared" si="151"/>
      </c>
      <c r="P764" s="71"/>
      <c r="Q764" s="71"/>
      <c r="R764" s="71"/>
      <c r="S764" s="71"/>
      <c r="T764" s="71"/>
      <c r="U764" s="71"/>
      <c r="V764" s="71"/>
      <c r="W764" s="71"/>
      <c r="X764" s="71"/>
      <c r="Y764" s="71">
        <f t="shared" si="150"/>
        <v>0</v>
      </c>
      <c r="Z764" s="71">
        <f t="shared" si="149"/>
        <v>0</v>
      </c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</row>
    <row r="765" spans="2:38" ht="12.75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>
        <f t="shared" si="151"/>
      </c>
      <c r="P765" s="71"/>
      <c r="Q765" s="71"/>
      <c r="R765" s="71"/>
      <c r="S765" s="71"/>
      <c r="T765" s="71"/>
      <c r="U765" s="71"/>
      <c r="V765" s="71"/>
      <c r="W765" s="71"/>
      <c r="X765" s="71"/>
      <c r="Y765" s="71">
        <f t="shared" si="150"/>
        <v>0</v>
      </c>
      <c r="Z765" s="71">
        <f t="shared" si="149"/>
        <v>0</v>
      </c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</row>
    <row r="766" spans="2:38" ht="12.75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>
        <f t="shared" si="151"/>
      </c>
      <c r="P766" s="71"/>
      <c r="Q766" s="71"/>
      <c r="R766" s="71"/>
      <c r="S766" s="71"/>
      <c r="T766" s="71"/>
      <c r="U766" s="71"/>
      <c r="V766" s="71"/>
      <c r="W766" s="71"/>
      <c r="X766" s="71"/>
      <c r="Y766" s="71">
        <f t="shared" si="150"/>
        <v>0</v>
      </c>
      <c r="Z766" s="71">
        <f t="shared" si="149"/>
        <v>0</v>
      </c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</row>
    <row r="767" spans="2:38" ht="12.75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>
        <f t="shared" si="151"/>
      </c>
      <c r="P767" s="71"/>
      <c r="Q767" s="71"/>
      <c r="R767" s="71"/>
      <c r="S767" s="71"/>
      <c r="T767" s="71"/>
      <c r="U767" s="71"/>
      <c r="V767" s="71"/>
      <c r="W767" s="71"/>
      <c r="X767" s="71"/>
      <c r="Y767" s="71">
        <f t="shared" si="150"/>
        <v>0</v>
      </c>
      <c r="Z767" s="71">
        <f t="shared" si="149"/>
        <v>0</v>
      </c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</row>
    <row r="768" spans="2:38" ht="12.75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>
        <f t="shared" si="151"/>
      </c>
      <c r="P768" s="71"/>
      <c r="Q768" s="71"/>
      <c r="R768" s="71"/>
      <c r="S768" s="71"/>
      <c r="T768" s="71"/>
      <c r="U768" s="71"/>
      <c r="V768" s="71"/>
      <c r="W768" s="71"/>
      <c r="X768" s="71"/>
      <c r="Y768" s="71">
        <f t="shared" si="150"/>
        <v>0</v>
      </c>
      <c r="Z768" s="71">
        <f t="shared" si="149"/>
        <v>0</v>
      </c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</row>
    <row r="769" spans="2:38" ht="12.75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>
        <f t="shared" si="151"/>
      </c>
      <c r="P769" s="71"/>
      <c r="Q769" s="71"/>
      <c r="R769" s="71"/>
      <c r="S769" s="71"/>
      <c r="T769" s="71"/>
      <c r="U769" s="71"/>
      <c r="V769" s="71"/>
      <c r="W769" s="71"/>
      <c r="X769" s="71"/>
      <c r="Y769" s="71">
        <f t="shared" si="150"/>
        <v>0</v>
      </c>
      <c r="Z769" s="71">
        <f t="shared" si="149"/>
        <v>0</v>
      </c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</row>
    <row r="770" spans="2:38" ht="12.75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>
        <f t="shared" si="151"/>
      </c>
      <c r="P770" s="71"/>
      <c r="Q770" s="71"/>
      <c r="R770" s="71"/>
      <c r="S770" s="71"/>
      <c r="T770" s="71"/>
      <c r="U770" s="71"/>
      <c r="V770" s="71"/>
      <c r="W770" s="71"/>
      <c r="X770" s="71"/>
      <c r="Y770" s="71">
        <f t="shared" si="150"/>
        <v>0</v>
      </c>
      <c r="Z770" s="71">
        <f t="shared" si="149"/>
        <v>0</v>
      </c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</row>
    <row r="771" spans="2:38" ht="12.75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>
        <f t="shared" si="151"/>
      </c>
      <c r="P771" s="71"/>
      <c r="Q771" s="71"/>
      <c r="R771" s="71"/>
      <c r="S771" s="71"/>
      <c r="T771" s="71"/>
      <c r="U771" s="71"/>
      <c r="V771" s="71"/>
      <c r="W771" s="71"/>
      <c r="X771" s="71"/>
      <c r="Y771" s="71">
        <f t="shared" si="150"/>
        <v>0</v>
      </c>
      <c r="Z771" s="71">
        <f t="shared" si="149"/>
        <v>0</v>
      </c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</row>
    <row r="772" spans="2:38" ht="12.75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>
        <f t="shared" si="151"/>
      </c>
      <c r="P772" s="71"/>
      <c r="Q772" s="71"/>
      <c r="R772" s="71"/>
      <c r="S772" s="71"/>
      <c r="T772" s="71"/>
      <c r="U772" s="71"/>
      <c r="V772" s="71"/>
      <c r="W772" s="71"/>
      <c r="X772" s="71"/>
      <c r="Y772" s="71">
        <f t="shared" si="150"/>
        <v>0</v>
      </c>
      <c r="Z772" s="71">
        <f t="shared" si="149"/>
        <v>0</v>
      </c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</row>
    <row r="773" spans="2:38" ht="12.75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>
        <f t="shared" si="151"/>
      </c>
      <c r="P773" s="71"/>
      <c r="Q773" s="71"/>
      <c r="R773" s="71"/>
      <c r="S773" s="71"/>
      <c r="T773" s="71"/>
      <c r="U773" s="71"/>
      <c r="V773" s="71"/>
      <c r="W773" s="71"/>
      <c r="X773" s="71"/>
      <c r="Y773" s="71">
        <f t="shared" si="150"/>
        <v>0</v>
      </c>
      <c r="Z773" s="71">
        <f t="shared" si="149"/>
        <v>0</v>
      </c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</row>
    <row r="774" spans="2:38" ht="12.75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>
        <f t="shared" si="151"/>
      </c>
      <c r="P774" s="71"/>
      <c r="Q774" s="71"/>
      <c r="R774" s="71"/>
      <c r="S774" s="71"/>
      <c r="T774" s="71"/>
      <c r="U774" s="71"/>
      <c r="V774" s="71"/>
      <c r="W774" s="71"/>
      <c r="X774" s="71"/>
      <c r="Y774" s="71">
        <f t="shared" si="150"/>
        <v>0</v>
      </c>
      <c r="Z774" s="71">
        <f t="shared" si="149"/>
        <v>0</v>
      </c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</row>
    <row r="775" spans="2:38" ht="12.75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>
        <f t="shared" si="151"/>
      </c>
      <c r="P775" s="71"/>
      <c r="Q775" s="71"/>
      <c r="R775" s="71"/>
      <c r="S775" s="71"/>
      <c r="T775" s="71"/>
      <c r="U775" s="71"/>
      <c r="V775" s="71"/>
      <c r="W775" s="71"/>
      <c r="X775" s="71"/>
      <c r="Y775" s="71">
        <f t="shared" si="150"/>
        <v>0</v>
      </c>
      <c r="Z775" s="71">
        <f t="shared" si="149"/>
        <v>0</v>
      </c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</row>
    <row r="776" spans="2:38" ht="12.75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>
        <f t="shared" si="151"/>
      </c>
      <c r="P776" s="71"/>
      <c r="Q776" s="71"/>
      <c r="R776" s="71"/>
      <c r="S776" s="71"/>
      <c r="T776" s="71"/>
      <c r="U776" s="71"/>
      <c r="V776" s="71"/>
      <c r="W776" s="71"/>
      <c r="X776" s="71"/>
      <c r="Y776" s="71">
        <f t="shared" si="150"/>
        <v>0</v>
      </c>
      <c r="Z776" s="71">
        <f t="shared" si="149"/>
        <v>0</v>
      </c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</row>
    <row r="777" spans="2:38" ht="12.75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>
        <f t="shared" si="151"/>
      </c>
      <c r="P777" s="71"/>
      <c r="Q777" s="71"/>
      <c r="R777" s="71"/>
      <c r="S777" s="71"/>
      <c r="T777" s="71"/>
      <c r="U777" s="71"/>
      <c r="V777" s="71"/>
      <c r="W777" s="71"/>
      <c r="X777" s="71"/>
      <c r="Y777" s="71">
        <f t="shared" si="150"/>
        <v>0</v>
      </c>
      <c r="Z777" s="71">
        <f t="shared" si="149"/>
        <v>0</v>
      </c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</row>
    <row r="778" spans="2:38" ht="12.75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>
        <f t="shared" si="151"/>
      </c>
      <c r="P778" s="71"/>
      <c r="Q778" s="71"/>
      <c r="R778" s="71"/>
      <c r="S778" s="71"/>
      <c r="T778" s="71"/>
      <c r="U778" s="71"/>
      <c r="V778" s="71"/>
      <c r="W778" s="71"/>
      <c r="X778" s="71"/>
      <c r="Y778" s="71">
        <f t="shared" si="150"/>
        <v>0</v>
      </c>
      <c r="Z778" s="71">
        <f t="shared" si="149"/>
        <v>0</v>
      </c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</row>
    <row r="779" spans="2:38" ht="12.75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>
        <f t="shared" si="151"/>
      </c>
      <c r="P779" s="71"/>
      <c r="Q779" s="71"/>
      <c r="R779" s="71"/>
      <c r="S779" s="71"/>
      <c r="T779" s="71"/>
      <c r="U779" s="71"/>
      <c r="V779" s="71"/>
      <c r="W779" s="71"/>
      <c r="X779" s="71"/>
      <c r="Y779" s="71">
        <f t="shared" si="150"/>
        <v>0</v>
      </c>
      <c r="Z779" s="71">
        <f t="shared" si="149"/>
        <v>0</v>
      </c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</row>
    <row r="780" spans="2:38" ht="12.75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>
        <f t="shared" si="151"/>
      </c>
      <c r="P780" s="71"/>
      <c r="Q780" s="71"/>
      <c r="R780" s="71"/>
      <c r="S780" s="71"/>
      <c r="T780" s="71"/>
      <c r="U780" s="71"/>
      <c r="V780" s="71"/>
      <c r="W780" s="71"/>
      <c r="X780" s="71"/>
      <c r="Y780" s="71">
        <f t="shared" si="150"/>
        <v>0</v>
      </c>
      <c r="Z780" s="71">
        <f t="shared" si="149"/>
        <v>0</v>
      </c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</row>
    <row r="781" spans="2:38" ht="12.75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>
        <f t="shared" si="151"/>
      </c>
      <c r="P781" s="71"/>
      <c r="Q781" s="71"/>
      <c r="R781" s="71"/>
      <c r="S781" s="71"/>
      <c r="T781" s="71"/>
      <c r="U781" s="71"/>
      <c r="V781" s="71"/>
      <c r="W781" s="71"/>
      <c r="X781" s="71"/>
      <c r="Y781" s="71">
        <f t="shared" si="150"/>
        <v>0</v>
      </c>
      <c r="Z781" s="71">
        <f t="shared" si="149"/>
        <v>0</v>
      </c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</row>
    <row r="782" spans="2:38" ht="12.75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>
        <f t="shared" si="151"/>
      </c>
      <c r="P782" s="71"/>
      <c r="Q782" s="71"/>
      <c r="R782" s="71"/>
      <c r="S782" s="71"/>
      <c r="T782" s="71"/>
      <c r="U782" s="71"/>
      <c r="V782" s="71"/>
      <c r="W782" s="71"/>
      <c r="X782" s="71"/>
      <c r="Y782" s="71">
        <f t="shared" si="150"/>
        <v>0</v>
      </c>
      <c r="Z782" s="71">
        <f t="shared" si="149"/>
        <v>0</v>
      </c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</row>
    <row r="783" spans="2:38" ht="12.75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>
        <f t="shared" si="151"/>
      </c>
      <c r="P783" s="71"/>
      <c r="Q783" s="71"/>
      <c r="R783" s="71"/>
      <c r="S783" s="71"/>
      <c r="T783" s="71"/>
      <c r="U783" s="71"/>
      <c r="V783" s="71"/>
      <c r="W783" s="71"/>
      <c r="X783" s="71"/>
      <c r="Y783" s="71">
        <f t="shared" si="150"/>
        <v>0</v>
      </c>
      <c r="Z783" s="71">
        <f t="shared" si="149"/>
        <v>0</v>
      </c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</row>
    <row r="784" spans="2:38" ht="12.75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>
        <f t="shared" si="151"/>
      </c>
      <c r="P784" s="71"/>
      <c r="Q784" s="71"/>
      <c r="R784" s="71"/>
      <c r="S784" s="71"/>
      <c r="T784" s="71"/>
      <c r="U784" s="71"/>
      <c r="V784" s="71"/>
      <c r="W784" s="71"/>
      <c r="X784" s="71"/>
      <c r="Y784" s="71">
        <f t="shared" si="150"/>
        <v>0</v>
      </c>
      <c r="Z784" s="71">
        <f t="shared" si="149"/>
        <v>0</v>
      </c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</row>
    <row r="785" spans="2:38" ht="12.75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>
        <f t="shared" si="151"/>
      </c>
      <c r="P785" s="71"/>
      <c r="Q785" s="71"/>
      <c r="R785" s="71"/>
      <c r="S785" s="71"/>
      <c r="T785" s="71"/>
      <c r="U785" s="71"/>
      <c r="V785" s="71"/>
      <c r="W785" s="71"/>
      <c r="X785" s="71"/>
      <c r="Y785" s="71">
        <f t="shared" si="150"/>
        <v>0</v>
      </c>
      <c r="Z785" s="71">
        <f t="shared" si="149"/>
        <v>0</v>
      </c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</row>
    <row r="786" spans="2:38" ht="12.75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>
        <f t="shared" si="151"/>
      </c>
      <c r="P786" s="71"/>
      <c r="Q786" s="71"/>
      <c r="R786" s="71"/>
      <c r="S786" s="71"/>
      <c r="T786" s="71"/>
      <c r="U786" s="71"/>
      <c r="V786" s="71"/>
      <c r="W786" s="71"/>
      <c r="X786" s="71"/>
      <c r="Y786" s="71">
        <f t="shared" si="150"/>
        <v>0</v>
      </c>
      <c r="Z786" s="71">
        <f t="shared" si="149"/>
        <v>0</v>
      </c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</row>
    <row r="787" spans="2:38" ht="12.75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>
        <f t="shared" si="151"/>
      </c>
      <c r="P787" s="71"/>
      <c r="Q787" s="71"/>
      <c r="R787" s="71"/>
      <c r="S787" s="71"/>
      <c r="T787" s="71"/>
      <c r="U787" s="71"/>
      <c r="V787" s="71"/>
      <c r="W787" s="71"/>
      <c r="X787" s="71"/>
      <c r="Y787" s="71">
        <f t="shared" si="150"/>
        <v>0</v>
      </c>
      <c r="Z787" s="71">
        <f t="shared" si="149"/>
        <v>0</v>
      </c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</row>
    <row r="788" spans="2:38" ht="12.75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>
        <f t="shared" si="151"/>
      </c>
      <c r="P788" s="71"/>
      <c r="Q788" s="71"/>
      <c r="R788" s="71"/>
      <c r="S788" s="71"/>
      <c r="T788" s="71"/>
      <c r="U788" s="71"/>
      <c r="V788" s="71"/>
      <c r="W788" s="71"/>
      <c r="X788" s="71"/>
      <c r="Y788" s="71">
        <f t="shared" si="150"/>
        <v>0</v>
      </c>
      <c r="Z788" s="71">
        <f t="shared" si="149"/>
        <v>0</v>
      </c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</row>
    <row r="789" spans="2:38" ht="12.75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>
        <f t="shared" si="151"/>
      </c>
      <c r="P789" s="71"/>
      <c r="Q789" s="71"/>
      <c r="R789" s="71"/>
      <c r="S789" s="71"/>
      <c r="T789" s="71"/>
      <c r="U789" s="71"/>
      <c r="V789" s="71"/>
      <c r="W789" s="71"/>
      <c r="X789" s="71"/>
      <c r="Y789" s="71">
        <f t="shared" si="150"/>
        <v>0</v>
      </c>
      <c r="Z789" s="71">
        <f t="shared" si="149"/>
        <v>0</v>
      </c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</row>
    <row r="790" spans="2:38" ht="12.75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>
        <f t="shared" si="151"/>
      </c>
      <c r="P790" s="71"/>
      <c r="Q790" s="71"/>
      <c r="R790" s="71"/>
      <c r="S790" s="71"/>
      <c r="T790" s="71"/>
      <c r="U790" s="71"/>
      <c r="V790" s="71"/>
      <c r="W790" s="71"/>
      <c r="X790" s="71"/>
      <c r="Y790" s="71">
        <f t="shared" si="150"/>
        <v>0</v>
      </c>
      <c r="Z790" s="71">
        <f t="shared" si="149"/>
        <v>0</v>
      </c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</row>
    <row r="791" spans="2:38" ht="12.75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>
        <f t="shared" si="151"/>
      </c>
      <c r="P791" s="71"/>
      <c r="Q791" s="71"/>
      <c r="R791" s="71"/>
      <c r="S791" s="71"/>
      <c r="T791" s="71"/>
      <c r="U791" s="71"/>
      <c r="V791" s="71"/>
      <c r="W791" s="71"/>
      <c r="X791" s="71"/>
      <c r="Y791" s="71">
        <f t="shared" si="150"/>
        <v>0</v>
      </c>
      <c r="Z791" s="71">
        <f t="shared" si="149"/>
        <v>0</v>
      </c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</row>
    <row r="792" spans="2:38" ht="12.75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>
        <f t="shared" si="151"/>
      </c>
      <c r="P792" s="71"/>
      <c r="Q792" s="71"/>
      <c r="R792" s="71"/>
      <c r="S792" s="71"/>
      <c r="T792" s="71"/>
      <c r="U792" s="71"/>
      <c r="V792" s="71"/>
      <c r="W792" s="71"/>
      <c r="X792" s="71"/>
      <c r="Y792" s="71">
        <f t="shared" si="150"/>
        <v>0</v>
      </c>
      <c r="Z792" s="71">
        <f t="shared" si="149"/>
        <v>0</v>
      </c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</row>
    <row r="793" spans="2:38" ht="12.75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>
        <f t="shared" si="151"/>
      </c>
      <c r="P793" s="71"/>
      <c r="Q793" s="71"/>
      <c r="R793" s="71"/>
      <c r="S793" s="71"/>
      <c r="T793" s="71"/>
      <c r="U793" s="71"/>
      <c r="V793" s="71"/>
      <c r="W793" s="71"/>
      <c r="X793" s="71"/>
      <c r="Y793" s="71">
        <f t="shared" si="150"/>
        <v>0</v>
      </c>
      <c r="Z793" s="71">
        <f t="shared" si="149"/>
        <v>0</v>
      </c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</row>
    <row r="794" spans="2:38" ht="12.75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>
        <f t="shared" si="151"/>
      </c>
      <c r="P794" s="71"/>
      <c r="Q794" s="71"/>
      <c r="R794" s="71"/>
      <c r="S794" s="71"/>
      <c r="T794" s="71"/>
      <c r="U794" s="71"/>
      <c r="V794" s="71"/>
      <c r="W794" s="71"/>
      <c r="X794" s="71"/>
      <c r="Y794" s="71">
        <f t="shared" si="150"/>
        <v>0</v>
      </c>
      <c r="Z794" s="71">
        <f t="shared" si="149"/>
        <v>0</v>
      </c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</row>
    <row r="795" spans="2:38" ht="12.75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>
        <f t="shared" si="151"/>
      </c>
      <c r="P795" s="71"/>
      <c r="Q795" s="71"/>
      <c r="R795" s="71"/>
      <c r="S795" s="71"/>
      <c r="T795" s="71"/>
      <c r="U795" s="71"/>
      <c r="V795" s="71"/>
      <c r="W795" s="71"/>
      <c r="X795" s="71"/>
      <c r="Y795" s="71">
        <f t="shared" si="150"/>
        <v>0</v>
      </c>
      <c r="Z795" s="71">
        <f t="shared" si="149"/>
        <v>0</v>
      </c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</row>
    <row r="796" spans="2:38" ht="12.75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>
        <f t="shared" si="151"/>
      </c>
      <c r="P796" s="71"/>
      <c r="Q796" s="71"/>
      <c r="R796" s="71"/>
      <c r="S796" s="71"/>
      <c r="T796" s="71"/>
      <c r="U796" s="71"/>
      <c r="V796" s="71"/>
      <c r="W796" s="71"/>
      <c r="X796" s="71"/>
      <c r="Y796" s="71">
        <f t="shared" si="150"/>
        <v>0</v>
      </c>
      <c r="Z796" s="71">
        <f t="shared" si="149"/>
        <v>0</v>
      </c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</row>
    <row r="797" spans="2:38" ht="12.75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>
        <f t="shared" si="151"/>
      </c>
      <c r="P797" s="71"/>
      <c r="Q797" s="71"/>
      <c r="R797" s="71"/>
      <c r="S797" s="71"/>
      <c r="T797" s="71"/>
      <c r="U797" s="71"/>
      <c r="V797" s="71"/>
      <c r="W797" s="71"/>
      <c r="X797" s="71"/>
      <c r="Y797" s="71">
        <f t="shared" si="150"/>
        <v>0</v>
      </c>
      <c r="Z797" s="71">
        <f t="shared" si="149"/>
        <v>0</v>
      </c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</row>
    <row r="798" spans="2:38" ht="12.75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>
        <f t="shared" si="151"/>
      </c>
      <c r="P798" s="71"/>
      <c r="Q798" s="71"/>
      <c r="R798" s="71"/>
      <c r="S798" s="71"/>
      <c r="T798" s="71"/>
      <c r="U798" s="71"/>
      <c r="V798" s="71"/>
      <c r="W798" s="71"/>
      <c r="X798" s="71"/>
      <c r="Y798" s="71">
        <f t="shared" si="150"/>
        <v>0</v>
      </c>
      <c r="Z798" s="71">
        <f t="shared" si="149"/>
        <v>0</v>
      </c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</row>
    <row r="799" spans="2:38" ht="12.75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>
        <f t="shared" si="151"/>
      </c>
      <c r="P799" s="71"/>
      <c r="Q799" s="71"/>
      <c r="R799" s="71"/>
      <c r="S799" s="71"/>
      <c r="T799" s="71"/>
      <c r="U799" s="71"/>
      <c r="V799" s="71"/>
      <c r="W799" s="71"/>
      <c r="X799" s="71"/>
      <c r="Y799" s="71">
        <f t="shared" si="150"/>
        <v>0</v>
      </c>
      <c r="Z799" s="71">
        <f aca="true" t="shared" si="152" ref="Z799:Z862">IF($O$8&gt;0,(0.3^2-Y799^2)^(1/2),0)</f>
        <v>0</v>
      </c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</row>
    <row r="800" spans="2:38" ht="12.75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>
        <f t="shared" si="151"/>
      </c>
      <c r="P800" s="71"/>
      <c r="Q800" s="71"/>
      <c r="R800" s="71"/>
      <c r="S800" s="71"/>
      <c r="T800" s="71"/>
      <c r="U800" s="71"/>
      <c r="V800" s="71"/>
      <c r="W800" s="71"/>
      <c r="X800" s="71"/>
      <c r="Y800" s="71">
        <f t="shared" si="150"/>
        <v>0</v>
      </c>
      <c r="Z800" s="71">
        <f t="shared" si="152"/>
        <v>0</v>
      </c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</row>
    <row r="801" spans="2:38" ht="12.75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>
        <f t="shared" si="151"/>
      </c>
      <c r="P801" s="71"/>
      <c r="Q801" s="71"/>
      <c r="R801" s="71"/>
      <c r="S801" s="71"/>
      <c r="T801" s="71"/>
      <c r="U801" s="71"/>
      <c r="V801" s="71"/>
      <c r="W801" s="71"/>
      <c r="X801" s="71"/>
      <c r="Y801" s="71">
        <f t="shared" si="150"/>
        <v>0</v>
      </c>
      <c r="Z801" s="71">
        <f t="shared" si="152"/>
        <v>0</v>
      </c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</row>
    <row r="802" spans="2:38" ht="12.75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>
        <f t="shared" si="151"/>
      </c>
      <c r="P802" s="71"/>
      <c r="Q802" s="71"/>
      <c r="R802" s="71"/>
      <c r="S802" s="71"/>
      <c r="T802" s="71"/>
      <c r="U802" s="71"/>
      <c r="V802" s="71"/>
      <c r="W802" s="71"/>
      <c r="X802" s="71"/>
      <c r="Y802" s="71">
        <f t="shared" si="150"/>
        <v>0</v>
      </c>
      <c r="Z802" s="71">
        <f t="shared" si="152"/>
        <v>0</v>
      </c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</row>
    <row r="803" spans="2:38" ht="12.75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>
        <f t="shared" si="151"/>
      </c>
      <c r="P803" s="71"/>
      <c r="Q803" s="71"/>
      <c r="R803" s="71"/>
      <c r="S803" s="71"/>
      <c r="T803" s="71"/>
      <c r="U803" s="71"/>
      <c r="V803" s="71"/>
      <c r="W803" s="71"/>
      <c r="X803" s="71"/>
      <c r="Y803" s="71">
        <f t="shared" si="150"/>
        <v>0</v>
      </c>
      <c r="Z803" s="71">
        <f t="shared" si="152"/>
        <v>0</v>
      </c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</row>
    <row r="804" spans="2:38" ht="12.75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>
        <f t="shared" si="151"/>
      </c>
      <c r="P804" s="71"/>
      <c r="Q804" s="71"/>
      <c r="R804" s="71"/>
      <c r="S804" s="71"/>
      <c r="T804" s="71"/>
      <c r="U804" s="71"/>
      <c r="V804" s="71"/>
      <c r="W804" s="71"/>
      <c r="X804" s="71"/>
      <c r="Y804" s="71">
        <f t="shared" si="150"/>
        <v>0</v>
      </c>
      <c r="Z804" s="71">
        <f t="shared" si="152"/>
        <v>0</v>
      </c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</row>
    <row r="805" spans="2:38" ht="12.75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>
        <f t="shared" si="151"/>
      </c>
      <c r="P805" s="71"/>
      <c r="Q805" s="71"/>
      <c r="R805" s="71"/>
      <c r="S805" s="71"/>
      <c r="T805" s="71"/>
      <c r="U805" s="71"/>
      <c r="V805" s="71"/>
      <c r="W805" s="71"/>
      <c r="X805" s="71"/>
      <c r="Y805" s="71">
        <f t="shared" si="150"/>
        <v>0</v>
      </c>
      <c r="Z805" s="71">
        <f t="shared" si="152"/>
        <v>0</v>
      </c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</row>
    <row r="806" spans="2:38" ht="12.75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>
        <f t="shared" si="151"/>
      </c>
      <c r="P806" s="71"/>
      <c r="Q806" s="71"/>
      <c r="R806" s="71"/>
      <c r="S806" s="71"/>
      <c r="T806" s="71"/>
      <c r="U806" s="71"/>
      <c r="V806" s="71"/>
      <c r="W806" s="71"/>
      <c r="X806" s="71"/>
      <c r="Y806" s="71">
        <f aca="true" t="shared" si="153" ref="Y806:Y869">IF(AND($O$8&gt;0,Y805&gt;-((0.3^2*(1-$O$8^2))^(1/2))),Y805-0.02,IF(AND($O$8&lt;0,Y805&gt;-((0.3^2*(1-$O$8^2))^(1/2))),Y805-0.02,Y805))</f>
        <v>0</v>
      </c>
      <c r="Z806" s="71">
        <f t="shared" si="152"/>
        <v>0</v>
      </c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</row>
    <row r="807" spans="2:38" ht="12.75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>
        <f t="shared" si="151"/>
      </c>
      <c r="P807" s="71"/>
      <c r="Q807" s="71"/>
      <c r="R807" s="71"/>
      <c r="S807" s="71"/>
      <c r="T807" s="71"/>
      <c r="U807" s="71"/>
      <c r="V807" s="71"/>
      <c r="W807" s="71"/>
      <c r="X807" s="71"/>
      <c r="Y807" s="71">
        <f t="shared" si="153"/>
        <v>0</v>
      </c>
      <c r="Z807" s="71">
        <f t="shared" si="152"/>
        <v>0</v>
      </c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</row>
    <row r="808" spans="2:38" ht="12.75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>
        <f t="shared" si="151"/>
      </c>
      <c r="P808" s="71"/>
      <c r="Q808" s="71"/>
      <c r="R808" s="71"/>
      <c r="S808" s="71"/>
      <c r="T808" s="71"/>
      <c r="U808" s="71"/>
      <c r="V808" s="71"/>
      <c r="W808" s="71"/>
      <c r="X808" s="71"/>
      <c r="Y808" s="71">
        <f t="shared" si="153"/>
        <v>0</v>
      </c>
      <c r="Z808" s="71">
        <f t="shared" si="152"/>
        <v>0</v>
      </c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</row>
    <row r="809" spans="2:38" ht="12.75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>
        <f t="shared" si="151"/>
      </c>
      <c r="P809" s="71"/>
      <c r="Q809" s="71"/>
      <c r="R809" s="71"/>
      <c r="S809" s="71"/>
      <c r="T809" s="71"/>
      <c r="U809" s="71"/>
      <c r="V809" s="71"/>
      <c r="W809" s="71"/>
      <c r="X809" s="71"/>
      <c r="Y809" s="71">
        <f t="shared" si="153"/>
        <v>0</v>
      </c>
      <c r="Z809" s="71">
        <f t="shared" si="152"/>
        <v>0</v>
      </c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</row>
    <row r="810" spans="2:38" ht="12.75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>
        <f t="shared" si="151"/>
      </c>
      <c r="P810" s="71"/>
      <c r="Q810" s="71"/>
      <c r="R810" s="71"/>
      <c r="S810" s="71"/>
      <c r="T810" s="71"/>
      <c r="U810" s="71"/>
      <c r="V810" s="71"/>
      <c r="W810" s="71"/>
      <c r="X810" s="71"/>
      <c r="Y810" s="71">
        <f t="shared" si="153"/>
        <v>0</v>
      </c>
      <c r="Z810" s="71">
        <f t="shared" si="152"/>
        <v>0</v>
      </c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</row>
    <row r="811" spans="2:38" ht="12.75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>
        <f t="shared" si="151"/>
      </c>
      <c r="P811" s="71"/>
      <c r="Q811" s="71"/>
      <c r="R811" s="71"/>
      <c r="S811" s="71"/>
      <c r="T811" s="71"/>
      <c r="U811" s="71"/>
      <c r="V811" s="71"/>
      <c r="W811" s="71"/>
      <c r="X811" s="71"/>
      <c r="Y811" s="71">
        <f t="shared" si="153"/>
        <v>0</v>
      </c>
      <c r="Z811" s="71">
        <f t="shared" si="152"/>
        <v>0</v>
      </c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</row>
    <row r="812" spans="2:38" ht="12.75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>
        <f t="shared" si="151"/>
      </c>
      <c r="P812" s="71"/>
      <c r="Q812" s="71"/>
      <c r="R812" s="71"/>
      <c r="S812" s="71"/>
      <c r="T812" s="71"/>
      <c r="U812" s="71"/>
      <c r="V812" s="71"/>
      <c r="W812" s="71"/>
      <c r="X812" s="71"/>
      <c r="Y812" s="71">
        <f t="shared" si="153"/>
        <v>0</v>
      </c>
      <c r="Z812" s="71">
        <f t="shared" si="152"/>
        <v>0</v>
      </c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</row>
    <row r="813" spans="2:38" ht="12.75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>
        <f t="shared" si="151"/>
      </c>
      <c r="P813" s="71"/>
      <c r="Q813" s="71"/>
      <c r="R813" s="71"/>
      <c r="S813" s="71"/>
      <c r="T813" s="71"/>
      <c r="U813" s="71"/>
      <c r="V813" s="71"/>
      <c r="W813" s="71"/>
      <c r="X813" s="71"/>
      <c r="Y813" s="71">
        <f t="shared" si="153"/>
        <v>0</v>
      </c>
      <c r="Z813" s="71">
        <f t="shared" si="152"/>
        <v>0</v>
      </c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</row>
    <row r="814" spans="2:38" ht="12.75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>
        <f t="shared" si="151"/>
      </c>
      <c r="P814" s="71"/>
      <c r="Q814" s="71"/>
      <c r="R814" s="71"/>
      <c r="S814" s="71"/>
      <c r="T814" s="71"/>
      <c r="U814" s="71"/>
      <c r="V814" s="71"/>
      <c r="W814" s="71"/>
      <c r="X814" s="71"/>
      <c r="Y814" s="71">
        <f t="shared" si="153"/>
        <v>0</v>
      </c>
      <c r="Z814" s="71">
        <f t="shared" si="152"/>
        <v>0</v>
      </c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</row>
    <row r="815" spans="2:38" ht="12.75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>
        <f t="shared" si="151"/>
      </c>
      <c r="P815" s="71"/>
      <c r="Q815" s="71"/>
      <c r="R815" s="71"/>
      <c r="S815" s="71"/>
      <c r="T815" s="71"/>
      <c r="U815" s="71"/>
      <c r="V815" s="71"/>
      <c r="W815" s="71"/>
      <c r="X815" s="71"/>
      <c r="Y815" s="71">
        <f t="shared" si="153"/>
        <v>0</v>
      </c>
      <c r="Z815" s="71">
        <f t="shared" si="152"/>
        <v>0</v>
      </c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</row>
    <row r="816" spans="2:38" ht="12.75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>
        <f t="shared" si="151"/>
      </c>
      <c r="P816" s="71"/>
      <c r="Q816" s="71"/>
      <c r="R816" s="71"/>
      <c r="S816" s="71"/>
      <c r="T816" s="71"/>
      <c r="U816" s="71"/>
      <c r="V816" s="71"/>
      <c r="W816" s="71"/>
      <c r="X816" s="71"/>
      <c r="Y816" s="71">
        <f t="shared" si="153"/>
        <v>0</v>
      </c>
      <c r="Z816" s="71">
        <f t="shared" si="152"/>
        <v>0</v>
      </c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</row>
    <row r="817" spans="2:38" ht="12.75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>
        <f t="shared" si="151"/>
      </c>
      <c r="P817" s="71"/>
      <c r="Q817" s="71"/>
      <c r="R817" s="71"/>
      <c r="S817" s="71"/>
      <c r="T817" s="71"/>
      <c r="U817" s="71"/>
      <c r="V817" s="71"/>
      <c r="W817" s="71"/>
      <c r="X817" s="71"/>
      <c r="Y817" s="71">
        <f t="shared" si="153"/>
        <v>0</v>
      </c>
      <c r="Z817" s="71">
        <f t="shared" si="152"/>
        <v>0</v>
      </c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</row>
    <row r="818" spans="2:38" ht="12.75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>
        <f t="shared" si="151"/>
      </c>
      <c r="P818" s="71"/>
      <c r="Q818" s="71"/>
      <c r="R818" s="71"/>
      <c r="S818" s="71"/>
      <c r="T818" s="71"/>
      <c r="U818" s="71"/>
      <c r="V818" s="71"/>
      <c r="W818" s="71"/>
      <c r="X818" s="71"/>
      <c r="Y818" s="71">
        <f t="shared" si="153"/>
        <v>0</v>
      </c>
      <c r="Z818" s="71">
        <f t="shared" si="152"/>
        <v>0</v>
      </c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</row>
    <row r="819" spans="2:38" ht="12.75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>
        <f t="shared" si="151"/>
      </c>
      <c r="P819" s="71"/>
      <c r="Q819" s="71"/>
      <c r="R819" s="71"/>
      <c r="S819" s="71"/>
      <c r="T819" s="71"/>
      <c r="U819" s="71"/>
      <c r="V819" s="71"/>
      <c r="W819" s="71"/>
      <c r="X819" s="71"/>
      <c r="Y819" s="71">
        <f t="shared" si="153"/>
        <v>0</v>
      </c>
      <c r="Z819" s="71">
        <f t="shared" si="152"/>
        <v>0</v>
      </c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</row>
    <row r="820" spans="2:38" ht="12.75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>
        <f t="shared" si="151"/>
      </c>
      <c r="P820" s="71"/>
      <c r="Q820" s="71"/>
      <c r="R820" s="71"/>
      <c r="S820" s="71"/>
      <c r="T820" s="71"/>
      <c r="U820" s="71"/>
      <c r="V820" s="71"/>
      <c r="W820" s="71"/>
      <c r="X820" s="71"/>
      <c r="Y820" s="71">
        <f t="shared" si="153"/>
        <v>0</v>
      </c>
      <c r="Z820" s="71">
        <f t="shared" si="152"/>
        <v>0</v>
      </c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</row>
    <row r="821" spans="2:38" ht="12.75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>
        <f t="shared" si="151"/>
      </c>
      <c r="P821" s="71"/>
      <c r="Q821" s="71"/>
      <c r="R821" s="71"/>
      <c r="S821" s="71"/>
      <c r="T821" s="71"/>
      <c r="U821" s="71"/>
      <c r="V821" s="71"/>
      <c r="W821" s="71"/>
      <c r="X821" s="71"/>
      <c r="Y821" s="71">
        <f t="shared" si="153"/>
        <v>0</v>
      </c>
      <c r="Z821" s="71">
        <f t="shared" si="152"/>
        <v>0</v>
      </c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</row>
    <row r="822" spans="2:38" ht="12.75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>
        <f t="shared" si="151"/>
      </c>
      <c r="P822" s="71"/>
      <c r="Q822" s="71"/>
      <c r="R822" s="71"/>
      <c r="S822" s="71"/>
      <c r="T822" s="71"/>
      <c r="U822" s="71"/>
      <c r="V822" s="71"/>
      <c r="W822" s="71"/>
      <c r="X822" s="71"/>
      <c r="Y822" s="71">
        <f t="shared" si="153"/>
        <v>0</v>
      </c>
      <c r="Z822" s="71">
        <f t="shared" si="152"/>
        <v>0</v>
      </c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</row>
    <row r="823" spans="2:38" ht="12.75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>
        <f t="shared" si="151"/>
      </c>
      <c r="P823" s="71"/>
      <c r="Q823" s="71"/>
      <c r="R823" s="71"/>
      <c r="S823" s="71"/>
      <c r="T823" s="71"/>
      <c r="U823" s="71"/>
      <c r="V823" s="71"/>
      <c r="W823" s="71"/>
      <c r="X823" s="71"/>
      <c r="Y823" s="71">
        <f t="shared" si="153"/>
        <v>0</v>
      </c>
      <c r="Z823" s="71">
        <f t="shared" si="152"/>
        <v>0</v>
      </c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</row>
    <row r="824" spans="2:38" ht="12.75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>
        <f t="shared" si="151"/>
      </c>
      <c r="P824" s="71"/>
      <c r="Q824" s="71"/>
      <c r="R824" s="71"/>
      <c r="S824" s="71"/>
      <c r="T824" s="71"/>
      <c r="U824" s="71"/>
      <c r="V824" s="71"/>
      <c r="W824" s="71"/>
      <c r="X824" s="71"/>
      <c r="Y824" s="71">
        <f t="shared" si="153"/>
        <v>0</v>
      </c>
      <c r="Z824" s="71">
        <f t="shared" si="152"/>
        <v>0</v>
      </c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</row>
    <row r="825" spans="2:38" ht="12.75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>
        <f t="shared" si="151"/>
      </c>
      <c r="P825" s="71"/>
      <c r="Q825" s="71"/>
      <c r="R825" s="71"/>
      <c r="S825" s="71"/>
      <c r="T825" s="71"/>
      <c r="U825" s="71"/>
      <c r="V825" s="71"/>
      <c r="W825" s="71"/>
      <c r="X825" s="71"/>
      <c r="Y825" s="71">
        <f t="shared" si="153"/>
        <v>0</v>
      </c>
      <c r="Z825" s="71">
        <f t="shared" si="152"/>
        <v>0</v>
      </c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</row>
    <row r="826" spans="2:38" ht="12.75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>
        <f t="shared" si="151"/>
      </c>
      <c r="P826" s="71"/>
      <c r="Q826" s="71"/>
      <c r="R826" s="71"/>
      <c r="S826" s="71"/>
      <c r="T826" s="71"/>
      <c r="U826" s="71"/>
      <c r="V826" s="71"/>
      <c r="W826" s="71"/>
      <c r="X826" s="71"/>
      <c r="Y826" s="71">
        <f t="shared" si="153"/>
        <v>0</v>
      </c>
      <c r="Z826" s="71">
        <f t="shared" si="152"/>
        <v>0</v>
      </c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</row>
    <row r="827" spans="2:38" ht="12.75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>
        <f aca="true" t="shared" si="154" ref="O827:O890">IF(N827="","",((0.45)^2-N827^2)^(1/2))</f>
      </c>
      <c r="P827" s="71"/>
      <c r="Q827" s="71"/>
      <c r="R827" s="71"/>
      <c r="S827" s="71"/>
      <c r="T827" s="71"/>
      <c r="U827" s="71"/>
      <c r="V827" s="71"/>
      <c r="W827" s="71"/>
      <c r="X827" s="71"/>
      <c r="Y827" s="71">
        <f t="shared" si="153"/>
        <v>0</v>
      </c>
      <c r="Z827" s="71">
        <f t="shared" si="152"/>
        <v>0</v>
      </c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</row>
    <row r="828" spans="2:38" ht="12.75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>
        <f t="shared" si="154"/>
      </c>
      <c r="P828" s="71"/>
      <c r="Q828" s="71"/>
      <c r="R828" s="71"/>
      <c r="S828" s="71"/>
      <c r="T828" s="71"/>
      <c r="U828" s="71"/>
      <c r="V828" s="71"/>
      <c r="W828" s="71"/>
      <c r="X828" s="71"/>
      <c r="Y828" s="71">
        <f t="shared" si="153"/>
        <v>0</v>
      </c>
      <c r="Z828" s="71">
        <f t="shared" si="152"/>
        <v>0</v>
      </c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</row>
    <row r="829" spans="2:38" ht="12.75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>
        <f t="shared" si="154"/>
      </c>
      <c r="P829" s="71"/>
      <c r="Q829" s="71"/>
      <c r="R829" s="71"/>
      <c r="S829" s="71"/>
      <c r="T829" s="71"/>
      <c r="U829" s="71"/>
      <c r="V829" s="71"/>
      <c r="W829" s="71"/>
      <c r="X829" s="71"/>
      <c r="Y829" s="71">
        <f t="shared" si="153"/>
        <v>0</v>
      </c>
      <c r="Z829" s="71">
        <f t="shared" si="152"/>
        <v>0</v>
      </c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</row>
    <row r="830" spans="2:38" ht="12.75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>
        <f t="shared" si="154"/>
      </c>
      <c r="P830" s="71"/>
      <c r="Q830" s="71"/>
      <c r="R830" s="71"/>
      <c r="S830" s="71"/>
      <c r="T830" s="71"/>
      <c r="U830" s="71"/>
      <c r="V830" s="71"/>
      <c r="W830" s="71"/>
      <c r="X830" s="71"/>
      <c r="Y830" s="71">
        <f t="shared" si="153"/>
        <v>0</v>
      </c>
      <c r="Z830" s="71">
        <f t="shared" si="152"/>
        <v>0</v>
      </c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</row>
    <row r="831" spans="2:38" ht="12.75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>
        <f t="shared" si="154"/>
      </c>
      <c r="P831" s="71"/>
      <c r="Q831" s="71"/>
      <c r="R831" s="71"/>
      <c r="S831" s="71"/>
      <c r="T831" s="71"/>
      <c r="U831" s="71"/>
      <c r="V831" s="71"/>
      <c r="W831" s="71"/>
      <c r="X831" s="71"/>
      <c r="Y831" s="71">
        <f t="shared" si="153"/>
        <v>0</v>
      </c>
      <c r="Z831" s="71">
        <f t="shared" si="152"/>
        <v>0</v>
      </c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</row>
    <row r="832" spans="2:38" ht="12.75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>
        <f t="shared" si="154"/>
      </c>
      <c r="P832" s="71"/>
      <c r="Q832" s="71"/>
      <c r="R832" s="71"/>
      <c r="S832" s="71"/>
      <c r="T832" s="71"/>
      <c r="U832" s="71"/>
      <c r="V832" s="71"/>
      <c r="W832" s="71"/>
      <c r="X832" s="71"/>
      <c r="Y832" s="71">
        <f t="shared" si="153"/>
        <v>0</v>
      </c>
      <c r="Z832" s="71">
        <f t="shared" si="152"/>
        <v>0</v>
      </c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</row>
    <row r="833" spans="2:38" ht="12.75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>
        <f t="shared" si="154"/>
      </c>
      <c r="P833" s="71"/>
      <c r="Q833" s="71"/>
      <c r="R833" s="71"/>
      <c r="S833" s="71"/>
      <c r="T833" s="71"/>
      <c r="U833" s="71"/>
      <c r="V833" s="71"/>
      <c r="W833" s="71"/>
      <c r="X833" s="71"/>
      <c r="Y833" s="71">
        <f t="shared" si="153"/>
        <v>0</v>
      </c>
      <c r="Z833" s="71">
        <f t="shared" si="152"/>
        <v>0</v>
      </c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</row>
    <row r="834" spans="2:38" ht="12.75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>
        <f t="shared" si="154"/>
      </c>
      <c r="P834" s="71"/>
      <c r="Q834" s="71"/>
      <c r="R834" s="71"/>
      <c r="S834" s="71"/>
      <c r="T834" s="71"/>
      <c r="U834" s="71"/>
      <c r="V834" s="71"/>
      <c r="W834" s="71"/>
      <c r="X834" s="71"/>
      <c r="Y834" s="71">
        <f t="shared" si="153"/>
        <v>0</v>
      </c>
      <c r="Z834" s="71">
        <f t="shared" si="152"/>
        <v>0</v>
      </c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</row>
    <row r="835" spans="2:38" ht="12.75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>
        <f t="shared" si="154"/>
      </c>
      <c r="P835" s="71"/>
      <c r="Q835" s="71"/>
      <c r="R835" s="71"/>
      <c r="S835" s="71"/>
      <c r="T835" s="71"/>
      <c r="U835" s="71"/>
      <c r="V835" s="71"/>
      <c r="W835" s="71"/>
      <c r="X835" s="71"/>
      <c r="Y835" s="71">
        <f t="shared" si="153"/>
        <v>0</v>
      </c>
      <c r="Z835" s="71">
        <f t="shared" si="152"/>
        <v>0</v>
      </c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</row>
    <row r="836" spans="2:38" ht="12.75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>
        <f t="shared" si="154"/>
      </c>
      <c r="P836" s="71"/>
      <c r="Q836" s="71"/>
      <c r="R836" s="71"/>
      <c r="S836" s="71"/>
      <c r="T836" s="71"/>
      <c r="U836" s="71"/>
      <c r="V836" s="71"/>
      <c r="W836" s="71"/>
      <c r="X836" s="71"/>
      <c r="Y836" s="71">
        <f t="shared" si="153"/>
        <v>0</v>
      </c>
      <c r="Z836" s="71">
        <f t="shared" si="152"/>
        <v>0</v>
      </c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</row>
    <row r="837" spans="2:38" ht="12.75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>
        <f t="shared" si="154"/>
      </c>
      <c r="P837" s="71"/>
      <c r="Q837" s="71"/>
      <c r="R837" s="71"/>
      <c r="S837" s="71"/>
      <c r="T837" s="71"/>
      <c r="U837" s="71"/>
      <c r="V837" s="71"/>
      <c r="W837" s="71"/>
      <c r="X837" s="71"/>
      <c r="Y837" s="71">
        <f t="shared" si="153"/>
        <v>0</v>
      </c>
      <c r="Z837" s="71">
        <f t="shared" si="152"/>
        <v>0</v>
      </c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</row>
    <row r="838" spans="2:38" ht="12.75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>
        <f t="shared" si="154"/>
      </c>
      <c r="P838" s="71"/>
      <c r="Q838" s="71"/>
      <c r="R838" s="71"/>
      <c r="S838" s="71"/>
      <c r="T838" s="71"/>
      <c r="U838" s="71"/>
      <c r="V838" s="71"/>
      <c r="W838" s="71"/>
      <c r="X838" s="71"/>
      <c r="Y838" s="71">
        <f t="shared" si="153"/>
        <v>0</v>
      </c>
      <c r="Z838" s="71">
        <f t="shared" si="152"/>
        <v>0</v>
      </c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</row>
    <row r="839" spans="2:38" ht="12.75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>
        <f t="shared" si="154"/>
      </c>
      <c r="P839" s="71"/>
      <c r="Q839" s="71"/>
      <c r="R839" s="71"/>
      <c r="S839" s="71"/>
      <c r="T839" s="71"/>
      <c r="U839" s="71"/>
      <c r="V839" s="71"/>
      <c r="W839" s="71"/>
      <c r="X839" s="71"/>
      <c r="Y839" s="71">
        <f t="shared" si="153"/>
        <v>0</v>
      </c>
      <c r="Z839" s="71">
        <f t="shared" si="152"/>
        <v>0</v>
      </c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</row>
    <row r="840" spans="2:38" ht="12.75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>
        <f t="shared" si="154"/>
      </c>
      <c r="P840" s="71"/>
      <c r="Q840" s="71"/>
      <c r="R840" s="71"/>
      <c r="S840" s="71"/>
      <c r="T840" s="71"/>
      <c r="U840" s="71"/>
      <c r="V840" s="71"/>
      <c r="W840" s="71"/>
      <c r="X840" s="71"/>
      <c r="Y840" s="71">
        <f t="shared" si="153"/>
        <v>0</v>
      </c>
      <c r="Z840" s="71">
        <f t="shared" si="152"/>
        <v>0</v>
      </c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</row>
    <row r="841" spans="2:38" ht="12.75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>
        <f t="shared" si="154"/>
      </c>
      <c r="P841" s="71"/>
      <c r="Q841" s="71"/>
      <c r="R841" s="71"/>
      <c r="S841" s="71"/>
      <c r="T841" s="71"/>
      <c r="U841" s="71"/>
      <c r="V841" s="71"/>
      <c r="W841" s="71"/>
      <c r="X841" s="71"/>
      <c r="Y841" s="71">
        <f t="shared" si="153"/>
        <v>0</v>
      </c>
      <c r="Z841" s="71">
        <f t="shared" si="152"/>
        <v>0</v>
      </c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</row>
    <row r="842" spans="2:38" ht="12.75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>
        <f t="shared" si="154"/>
      </c>
      <c r="P842" s="71"/>
      <c r="Q842" s="71"/>
      <c r="R842" s="71"/>
      <c r="S842" s="71"/>
      <c r="T842" s="71"/>
      <c r="U842" s="71"/>
      <c r="V842" s="71"/>
      <c r="W842" s="71"/>
      <c r="X842" s="71"/>
      <c r="Y842" s="71">
        <f t="shared" si="153"/>
        <v>0</v>
      </c>
      <c r="Z842" s="71">
        <f t="shared" si="152"/>
        <v>0</v>
      </c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</row>
    <row r="843" spans="2:38" ht="12.75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>
        <f t="shared" si="154"/>
      </c>
      <c r="P843" s="71"/>
      <c r="Q843" s="71"/>
      <c r="R843" s="71"/>
      <c r="S843" s="71"/>
      <c r="T843" s="71"/>
      <c r="U843" s="71"/>
      <c r="V843" s="71"/>
      <c r="W843" s="71"/>
      <c r="X843" s="71"/>
      <c r="Y843" s="71">
        <f t="shared" si="153"/>
        <v>0</v>
      </c>
      <c r="Z843" s="71">
        <f t="shared" si="152"/>
        <v>0</v>
      </c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</row>
    <row r="844" spans="2:38" ht="12.75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>
        <f t="shared" si="154"/>
      </c>
      <c r="P844" s="71"/>
      <c r="Q844" s="71"/>
      <c r="R844" s="71"/>
      <c r="S844" s="71"/>
      <c r="T844" s="71"/>
      <c r="U844" s="71"/>
      <c r="V844" s="71"/>
      <c r="W844" s="71"/>
      <c r="X844" s="71"/>
      <c r="Y844" s="71">
        <f t="shared" si="153"/>
        <v>0</v>
      </c>
      <c r="Z844" s="71">
        <f t="shared" si="152"/>
        <v>0</v>
      </c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</row>
    <row r="845" spans="2:38" ht="12.75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>
        <f t="shared" si="154"/>
      </c>
      <c r="P845" s="71"/>
      <c r="Q845" s="71"/>
      <c r="R845" s="71"/>
      <c r="S845" s="71"/>
      <c r="T845" s="71"/>
      <c r="U845" s="71"/>
      <c r="V845" s="71"/>
      <c r="W845" s="71"/>
      <c r="X845" s="71"/>
      <c r="Y845" s="71">
        <f t="shared" si="153"/>
        <v>0</v>
      </c>
      <c r="Z845" s="71">
        <f t="shared" si="152"/>
        <v>0</v>
      </c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</row>
    <row r="846" spans="2:38" ht="12.75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>
        <f t="shared" si="154"/>
      </c>
      <c r="P846" s="71"/>
      <c r="Q846" s="71"/>
      <c r="R846" s="71"/>
      <c r="S846" s="71"/>
      <c r="T846" s="71"/>
      <c r="U846" s="71"/>
      <c r="V846" s="71"/>
      <c r="W846" s="71"/>
      <c r="X846" s="71"/>
      <c r="Y846" s="71">
        <f t="shared" si="153"/>
        <v>0</v>
      </c>
      <c r="Z846" s="71">
        <f t="shared" si="152"/>
        <v>0</v>
      </c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</row>
    <row r="847" spans="2:38" ht="12.75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>
        <f t="shared" si="154"/>
      </c>
      <c r="P847" s="71"/>
      <c r="Q847" s="71"/>
      <c r="R847" s="71"/>
      <c r="S847" s="71"/>
      <c r="T847" s="71"/>
      <c r="U847" s="71"/>
      <c r="V847" s="71"/>
      <c r="W847" s="71"/>
      <c r="X847" s="71"/>
      <c r="Y847" s="71">
        <f t="shared" si="153"/>
        <v>0</v>
      </c>
      <c r="Z847" s="71">
        <f t="shared" si="152"/>
        <v>0</v>
      </c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</row>
    <row r="848" spans="2:38" ht="12.75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>
        <f t="shared" si="154"/>
      </c>
      <c r="P848" s="71"/>
      <c r="Q848" s="71"/>
      <c r="R848" s="71"/>
      <c r="S848" s="71"/>
      <c r="T848" s="71"/>
      <c r="U848" s="71"/>
      <c r="V848" s="71"/>
      <c r="W848" s="71"/>
      <c r="X848" s="71"/>
      <c r="Y848" s="71">
        <f t="shared" si="153"/>
        <v>0</v>
      </c>
      <c r="Z848" s="71">
        <f t="shared" si="152"/>
        <v>0</v>
      </c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</row>
    <row r="849" spans="2:38" ht="12.75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>
        <f t="shared" si="154"/>
      </c>
      <c r="P849" s="71"/>
      <c r="Q849" s="71"/>
      <c r="R849" s="71"/>
      <c r="S849" s="71"/>
      <c r="T849" s="71"/>
      <c r="U849" s="71"/>
      <c r="V849" s="71"/>
      <c r="W849" s="71"/>
      <c r="X849" s="71"/>
      <c r="Y849" s="71">
        <f t="shared" si="153"/>
        <v>0</v>
      </c>
      <c r="Z849" s="71">
        <f t="shared" si="152"/>
        <v>0</v>
      </c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</row>
    <row r="850" spans="2:38" ht="12.75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>
        <f t="shared" si="154"/>
      </c>
      <c r="P850" s="71"/>
      <c r="Q850" s="71"/>
      <c r="R850" s="71"/>
      <c r="S850" s="71"/>
      <c r="T850" s="71"/>
      <c r="U850" s="71"/>
      <c r="V850" s="71"/>
      <c r="W850" s="71"/>
      <c r="X850" s="71"/>
      <c r="Y850" s="71">
        <f t="shared" si="153"/>
        <v>0</v>
      </c>
      <c r="Z850" s="71">
        <f t="shared" si="152"/>
        <v>0</v>
      </c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</row>
    <row r="851" spans="2:38" ht="12.75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>
        <f t="shared" si="154"/>
      </c>
      <c r="P851" s="71"/>
      <c r="Q851" s="71"/>
      <c r="R851" s="71"/>
      <c r="S851" s="71"/>
      <c r="T851" s="71"/>
      <c r="U851" s="71"/>
      <c r="V851" s="71"/>
      <c r="W851" s="71"/>
      <c r="X851" s="71"/>
      <c r="Y851" s="71">
        <f t="shared" si="153"/>
        <v>0</v>
      </c>
      <c r="Z851" s="71">
        <f t="shared" si="152"/>
        <v>0</v>
      </c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</row>
    <row r="852" spans="2:38" ht="12.75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>
        <f t="shared" si="154"/>
      </c>
      <c r="P852" s="71"/>
      <c r="Q852" s="71"/>
      <c r="R852" s="71"/>
      <c r="S852" s="71"/>
      <c r="T852" s="71"/>
      <c r="U852" s="71"/>
      <c r="V852" s="71"/>
      <c r="W852" s="71"/>
      <c r="X852" s="71"/>
      <c r="Y852" s="71">
        <f t="shared" si="153"/>
        <v>0</v>
      </c>
      <c r="Z852" s="71">
        <f t="shared" si="152"/>
        <v>0</v>
      </c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</row>
    <row r="853" spans="2:38" ht="12.75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>
        <f t="shared" si="154"/>
      </c>
      <c r="P853" s="71"/>
      <c r="Q853" s="71"/>
      <c r="R853" s="71"/>
      <c r="S853" s="71"/>
      <c r="T853" s="71"/>
      <c r="U853" s="71"/>
      <c r="V853" s="71"/>
      <c r="W853" s="71"/>
      <c r="X853" s="71"/>
      <c r="Y853" s="71">
        <f t="shared" si="153"/>
        <v>0</v>
      </c>
      <c r="Z853" s="71">
        <f t="shared" si="152"/>
        <v>0</v>
      </c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</row>
    <row r="854" spans="2:38" ht="12.75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>
        <f t="shared" si="154"/>
      </c>
      <c r="P854" s="71"/>
      <c r="Q854" s="71"/>
      <c r="R854" s="71"/>
      <c r="S854" s="71"/>
      <c r="T854" s="71"/>
      <c r="U854" s="71"/>
      <c r="V854" s="71"/>
      <c r="W854" s="71"/>
      <c r="X854" s="71"/>
      <c r="Y854" s="71">
        <f t="shared" si="153"/>
        <v>0</v>
      </c>
      <c r="Z854" s="71">
        <f t="shared" si="152"/>
        <v>0</v>
      </c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</row>
    <row r="855" spans="2:38" ht="12.75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>
        <f t="shared" si="154"/>
      </c>
      <c r="P855" s="71"/>
      <c r="Q855" s="71"/>
      <c r="R855" s="71"/>
      <c r="S855" s="71"/>
      <c r="T855" s="71"/>
      <c r="U855" s="71"/>
      <c r="V855" s="71"/>
      <c r="W855" s="71"/>
      <c r="X855" s="71"/>
      <c r="Y855" s="71">
        <f t="shared" si="153"/>
        <v>0</v>
      </c>
      <c r="Z855" s="71">
        <f t="shared" si="152"/>
        <v>0</v>
      </c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</row>
    <row r="856" spans="2:38" ht="12.75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>
        <f t="shared" si="154"/>
      </c>
      <c r="P856" s="71"/>
      <c r="Q856" s="71"/>
      <c r="R856" s="71"/>
      <c r="S856" s="71"/>
      <c r="T856" s="71"/>
      <c r="U856" s="71"/>
      <c r="V856" s="71"/>
      <c r="W856" s="71"/>
      <c r="X856" s="71"/>
      <c r="Y856" s="71">
        <f t="shared" si="153"/>
        <v>0</v>
      </c>
      <c r="Z856" s="71">
        <f t="shared" si="152"/>
        <v>0</v>
      </c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</row>
    <row r="857" spans="2:38" ht="12.75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>
        <f t="shared" si="154"/>
      </c>
      <c r="P857" s="71"/>
      <c r="Q857" s="71"/>
      <c r="R857" s="71"/>
      <c r="S857" s="71"/>
      <c r="T857" s="71"/>
      <c r="U857" s="71"/>
      <c r="V857" s="71"/>
      <c r="W857" s="71"/>
      <c r="X857" s="71"/>
      <c r="Y857" s="71">
        <f t="shared" si="153"/>
        <v>0</v>
      </c>
      <c r="Z857" s="71">
        <f t="shared" si="152"/>
        <v>0</v>
      </c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</row>
    <row r="858" spans="2:38" ht="12.75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>
        <f t="shared" si="154"/>
      </c>
      <c r="P858" s="71"/>
      <c r="Q858" s="71"/>
      <c r="R858" s="71"/>
      <c r="S858" s="71"/>
      <c r="T858" s="71"/>
      <c r="U858" s="71"/>
      <c r="V858" s="71"/>
      <c r="W858" s="71"/>
      <c r="X858" s="71"/>
      <c r="Y858" s="71">
        <f t="shared" si="153"/>
        <v>0</v>
      </c>
      <c r="Z858" s="71">
        <f t="shared" si="152"/>
        <v>0</v>
      </c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</row>
    <row r="859" spans="2:38" ht="12.75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>
        <f t="shared" si="154"/>
      </c>
      <c r="P859" s="71"/>
      <c r="Q859" s="71"/>
      <c r="R859" s="71"/>
      <c r="S859" s="71"/>
      <c r="T859" s="71"/>
      <c r="U859" s="71"/>
      <c r="V859" s="71"/>
      <c r="W859" s="71"/>
      <c r="X859" s="71"/>
      <c r="Y859" s="71">
        <f t="shared" si="153"/>
        <v>0</v>
      </c>
      <c r="Z859" s="71">
        <f t="shared" si="152"/>
        <v>0</v>
      </c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</row>
    <row r="860" spans="2:38" ht="12.75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>
        <f t="shared" si="154"/>
      </c>
      <c r="P860" s="71"/>
      <c r="Q860" s="71"/>
      <c r="R860" s="71"/>
      <c r="S860" s="71"/>
      <c r="T860" s="71"/>
      <c r="U860" s="71"/>
      <c r="V860" s="71"/>
      <c r="W860" s="71"/>
      <c r="X860" s="71"/>
      <c r="Y860" s="71">
        <f t="shared" si="153"/>
        <v>0</v>
      </c>
      <c r="Z860" s="71">
        <f t="shared" si="152"/>
        <v>0</v>
      </c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</row>
    <row r="861" spans="2:38" ht="12.75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>
        <f t="shared" si="154"/>
      </c>
      <c r="P861" s="71"/>
      <c r="Q861" s="71"/>
      <c r="R861" s="71"/>
      <c r="S861" s="71"/>
      <c r="T861" s="71"/>
      <c r="U861" s="71"/>
      <c r="V861" s="71"/>
      <c r="W861" s="71"/>
      <c r="X861" s="71"/>
      <c r="Y861" s="71">
        <f t="shared" si="153"/>
        <v>0</v>
      </c>
      <c r="Z861" s="71">
        <f t="shared" si="152"/>
        <v>0</v>
      </c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</row>
    <row r="862" spans="2:38" ht="12.75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>
        <f t="shared" si="154"/>
      </c>
      <c r="P862" s="71"/>
      <c r="Q862" s="71"/>
      <c r="R862" s="71"/>
      <c r="S862" s="71"/>
      <c r="T862" s="71"/>
      <c r="U862" s="71"/>
      <c r="V862" s="71"/>
      <c r="W862" s="71"/>
      <c r="X862" s="71"/>
      <c r="Y862" s="71">
        <f t="shared" si="153"/>
        <v>0</v>
      </c>
      <c r="Z862" s="71">
        <f t="shared" si="152"/>
        <v>0</v>
      </c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</row>
    <row r="863" spans="2:38" ht="12.75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>
        <f t="shared" si="154"/>
      </c>
      <c r="P863" s="71"/>
      <c r="Q863" s="71"/>
      <c r="R863" s="71"/>
      <c r="S863" s="71"/>
      <c r="T863" s="71"/>
      <c r="U863" s="71"/>
      <c r="V863" s="71"/>
      <c r="W863" s="71"/>
      <c r="X863" s="71"/>
      <c r="Y863" s="71">
        <f t="shared" si="153"/>
        <v>0</v>
      </c>
      <c r="Z863" s="71">
        <f aca="true" t="shared" si="155" ref="Z863:Z926">IF($O$8&gt;0,(0.3^2-Y863^2)^(1/2),0)</f>
        <v>0</v>
      </c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</row>
    <row r="864" spans="2:38" ht="12.75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>
        <f t="shared" si="154"/>
      </c>
      <c r="P864" s="71"/>
      <c r="Q864" s="71"/>
      <c r="R864" s="71"/>
      <c r="S864" s="71"/>
      <c r="T864" s="71"/>
      <c r="U864" s="71"/>
      <c r="V864" s="71"/>
      <c r="W864" s="71"/>
      <c r="X864" s="71"/>
      <c r="Y864" s="71">
        <f t="shared" si="153"/>
        <v>0</v>
      </c>
      <c r="Z864" s="71">
        <f t="shared" si="155"/>
        <v>0</v>
      </c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</row>
    <row r="865" spans="2:38" ht="12.75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>
        <f t="shared" si="154"/>
      </c>
      <c r="P865" s="71"/>
      <c r="Q865" s="71"/>
      <c r="R865" s="71"/>
      <c r="S865" s="71"/>
      <c r="T865" s="71"/>
      <c r="U865" s="71"/>
      <c r="V865" s="71"/>
      <c r="W865" s="71"/>
      <c r="X865" s="71"/>
      <c r="Y865" s="71">
        <f t="shared" si="153"/>
        <v>0</v>
      </c>
      <c r="Z865" s="71">
        <f t="shared" si="155"/>
        <v>0</v>
      </c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</row>
    <row r="866" spans="2:38" ht="12.75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>
        <f t="shared" si="154"/>
      </c>
      <c r="P866" s="71"/>
      <c r="Q866" s="71"/>
      <c r="R866" s="71"/>
      <c r="S866" s="71"/>
      <c r="T866" s="71"/>
      <c r="U866" s="71"/>
      <c r="V866" s="71"/>
      <c r="W866" s="71"/>
      <c r="X866" s="71"/>
      <c r="Y866" s="71">
        <f t="shared" si="153"/>
        <v>0</v>
      </c>
      <c r="Z866" s="71">
        <f t="shared" si="155"/>
        <v>0</v>
      </c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</row>
    <row r="867" spans="2:38" ht="12.75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>
        <f t="shared" si="154"/>
      </c>
      <c r="P867" s="71"/>
      <c r="Q867" s="71"/>
      <c r="R867" s="71"/>
      <c r="S867" s="71"/>
      <c r="T867" s="71"/>
      <c r="U867" s="71"/>
      <c r="V867" s="71"/>
      <c r="W867" s="71"/>
      <c r="X867" s="71"/>
      <c r="Y867" s="71">
        <f t="shared" si="153"/>
        <v>0</v>
      </c>
      <c r="Z867" s="71">
        <f t="shared" si="155"/>
        <v>0</v>
      </c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</row>
    <row r="868" spans="2:38" ht="12.75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>
        <f t="shared" si="154"/>
      </c>
      <c r="P868" s="71"/>
      <c r="Q868" s="71"/>
      <c r="R868" s="71"/>
      <c r="S868" s="71"/>
      <c r="T868" s="71"/>
      <c r="U868" s="71"/>
      <c r="V868" s="71"/>
      <c r="W868" s="71"/>
      <c r="X868" s="71"/>
      <c r="Y868" s="71">
        <f t="shared" si="153"/>
        <v>0</v>
      </c>
      <c r="Z868" s="71">
        <f t="shared" si="155"/>
        <v>0</v>
      </c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</row>
    <row r="869" spans="2:38" ht="12.75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>
        <f t="shared" si="154"/>
      </c>
      <c r="P869" s="71"/>
      <c r="Q869" s="71"/>
      <c r="R869" s="71"/>
      <c r="S869" s="71"/>
      <c r="T869" s="71"/>
      <c r="U869" s="71"/>
      <c r="V869" s="71"/>
      <c r="W869" s="71"/>
      <c r="X869" s="71"/>
      <c r="Y869" s="71">
        <f t="shared" si="153"/>
        <v>0</v>
      </c>
      <c r="Z869" s="71">
        <f t="shared" si="155"/>
        <v>0</v>
      </c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</row>
    <row r="870" spans="2:38" ht="12.75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>
        <f t="shared" si="154"/>
      </c>
      <c r="P870" s="71"/>
      <c r="Q870" s="71"/>
      <c r="R870" s="71"/>
      <c r="S870" s="71"/>
      <c r="T870" s="71"/>
      <c r="U870" s="71"/>
      <c r="V870" s="71"/>
      <c r="W870" s="71"/>
      <c r="X870" s="71"/>
      <c r="Y870" s="71">
        <f aca="true" t="shared" si="156" ref="Y870:Y933">IF(AND($O$8&gt;0,Y869&gt;-((0.3^2*(1-$O$8^2))^(1/2))),Y869-0.02,IF(AND($O$8&lt;0,Y869&gt;-((0.3^2*(1-$O$8^2))^(1/2))),Y869-0.02,Y869))</f>
        <v>0</v>
      </c>
      <c r="Z870" s="71">
        <f t="shared" si="155"/>
        <v>0</v>
      </c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</row>
    <row r="871" spans="2:38" ht="12.75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>
        <f t="shared" si="154"/>
      </c>
      <c r="P871" s="71"/>
      <c r="Q871" s="71"/>
      <c r="R871" s="71"/>
      <c r="S871" s="71"/>
      <c r="T871" s="71"/>
      <c r="U871" s="71"/>
      <c r="V871" s="71"/>
      <c r="W871" s="71"/>
      <c r="X871" s="71"/>
      <c r="Y871" s="71">
        <f t="shared" si="156"/>
        <v>0</v>
      </c>
      <c r="Z871" s="71">
        <f t="shared" si="155"/>
        <v>0</v>
      </c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</row>
    <row r="872" spans="2:38" ht="12.75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>
        <f t="shared" si="154"/>
      </c>
      <c r="P872" s="71"/>
      <c r="Q872" s="71"/>
      <c r="R872" s="71"/>
      <c r="S872" s="71"/>
      <c r="T872" s="71"/>
      <c r="U872" s="71"/>
      <c r="V872" s="71"/>
      <c r="W872" s="71"/>
      <c r="X872" s="71"/>
      <c r="Y872" s="71">
        <f t="shared" si="156"/>
        <v>0</v>
      </c>
      <c r="Z872" s="71">
        <f t="shared" si="155"/>
        <v>0</v>
      </c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</row>
    <row r="873" spans="2:38" ht="12.75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>
        <f t="shared" si="154"/>
      </c>
      <c r="P873" s="71"/>
      <c r="Q873" s="71"/>
      <c r="R873" s="71"/>
      <c r="S873" s="71"/>
      <c r="T873" s="71"/>
      <c r="U873" s="71"/>
      <c r="V873" s="71"/>
      <c r="W873" s="71"/>
      <c r="X873" s="71"/>
      <c r="Y873" s="71">
        <f t="shared" si="156"/>
        <v>0</v>
      </c>
      <c r="Z873" s="71">
        <f t="shared" si="155"/>
        <v>0</v>
      </c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</row>
    <row r="874" spans="2:38" ht="12.75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>
        <f t="shared" si="154"/>
      </c>
      <c r="P874" s="71"/>
      <c r="Q874" s="71"/>
      <c r="R874" s="71"/>
      <c r="S874" s="71"/>
      <c r="T874" s="71"/>
      <c r="U874" s="71"/>
      <c r="V874" s="71"/>
      <c r="W874" s="71"/>
      <c r="X874" s="71"/>
      <c r="Y874" s="71">
        <f t="shared" si="156"/>
        <v>0</v>
      </c>
      <c r="Z874" s="71">
        <f t="shared" si="155"/>
        <v>0</v>
      </c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</row>
    <row r="875" spans="2:38" ht="12.75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>
        <f t="shared" si="154"/>
      </c>
      <c r="P875" s="71"/>
      <c r="Q875" s="71"/>
      <c r="R875" s="71"/>
      <c r="S875" s="71"/>
      <c r="T875" s="71"/>
      <c r="U875" s="71"/>
      <c r="V875" s="71"/>
      <c r="W875" s="71"/>
      <c r="X875" s="71"/>
      <c r="Y875" s="71">
        <f t="shared" si="156"/>
        <v>0</v>
      </c>
      <c r="Z875" s="71">
        <f t="shared" si="155"/>
        <v>0</v>
      </c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</row>
    <row r="876" spans="2:38" ht="12.75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>
        <f t="shared" si="154"/>
      </c>
      <c r="P876" s="71"/>
      <c r="Q876" s="71"/>
      <c r="R876" s="71"/>
      <c r="S876" s="71"/>
      <c r="T876" s="71"/>
      <c r="U876" s="71"/>
      <c r="V876" s="71"/>
      <c r="W876" s="71"/>
      <c r="X876" s="71"/>
      <c r="Y876" s="71">
        <f t="shared" si="156"/>
        <v>0</v>
      </c>
      <c r="Z876" s="71">
        <f t="shared" si="155"/>
        <v>0</v>
      </c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</row>
    <row r="877" spans="2:38" ht="12.75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>
        <f t="shared" si="154"/>
      </c>
      <c r="P877" s="71"/>
      <c r="Q877" s="71"/>
      <c r="R877" s="71"/>
      <c r="S877" s="71"/>
      <c r="T877" s="71"/>
      <c r="U877" s="71"/>
      <c r="V877" s="71"/>
      <c r="W877" s="71"/>
      <c r="X877" s="71"/>
      <c r="Y877" s="71">
        <f t="shared" si="156"/>
        <v>0</v>
      </c>
      <c r="Z877" s="71">
        <f t="shared" si="155"/>
        <v>0</v>
      </c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</row>
    <row r="878" spans="2:38" ht="12.75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>
        <f t="shared" si="154"/>
      </c>
      <c r="P878" s="71"/>
      <c r="Q878" s="71"/>
      <c r="R878" s="71"/>
      <c r="S878" s="71"/>
      <c r="T878" s="71"/>
      <c r="U878" s="71"/>
      <c r="V878" s="71"/>
      <c r="W878" s="71"/>
      <c r="X878" s="71"/>
      <c r="Y878" s="71">
        <f t="shared" si="156"/>
        <v>0</v>
      </c>
      <c r="Z878" s="71">
        <f t="shared" si="155"/>
        <v>0</v>
      </c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</row>
    <row r="879" spans="2:38" ht="12.75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>
        <f t="shared" si="154"/>
      </c>
      <c r="P879" s="71"/>
      <c r="Q879" s="71"/>
      <c r="R879" s="71"/>
      <c r="S879" s="71"/>
      <c r="T879" s="71"/>
      <c r="U879" s="71"/>
      <c r="V879" s="71"/>
      <c r="W879" s="71"/>
      <c r="X879" s="71"/>
      <c r="Y879" s="71">
        <f t="shared" si="156"/>
        <v>0</v>
      </c>
      <c r="Z879" s="71">
        <f t="shared" si="155"/>
        <v>0</v>
      </c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</row>
    <row r="880" spans="2:38" ht="12.75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>
        <f t="shared" si="154"/>
      </c>
      <c r="P880" s="71"/>
      <c r="Q880" s="71"/>
      <c r="R880" s="71"/>
      <c r="S880" s="71"/>
      <c r="T880" s="71"/>
      <c r="U880" s="71"/>
      <c r="V880" s="71"/>
      <c r="W880" s="71"/>
      <c r="X880" s="71"/>
      <c r="Y880" s="71">
        <f t="shared" si="156"/>
        <v>0</v>
      </c>
      <c r="Z880" s="71">
        <f t="shared" si="155"/>
        <v>0</v>
      </c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</row>
    <row r="881" spans="2:38" ht="12.75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>
        <f t="shared" si="154"/>
      </c>
      <c r="P881" s="71"/>
      <c r="Q881" s="71"/>
      <c r="R881" s="71"/>
      <c r="S881" s="71"/>
      <c r="T881" s="71"/>
      <c r="U881" s="71"/>
      <c r="V881" s="71"/>
      <c r="W881" s="71"/>
      <c r="X881" s="71"/>
      <c r="Y881" s="71">
        <f t="shared" si="156"/>
        <v>0</v>
      </c>
      <c r="Z881" s="71">
        <f t="shared" si="155"/>
        <v>0</v>
      </c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</row>
    <row r="882" spans="2:38" ht="12.75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>
        <f t="shared" si="154"/>
      </c>
      <c r="P882" s="71"/>
      <c r="Q882" s="71"/>
      <c r="R882" s="71"/>
      <c r="S882" s="71"/>
      <c r="T882" s="71"/>
      <c r="U882" s="71"/>
      <c r="V882" s="71"/>
      <c r="W882" s="71"/>
      <c r="X882" s="71"/>
      <c r="Y882" s="71">
        <f t="shared" si="156"/>
        <v>0</v>
      </c>
      <c r="Z882" s="71">
        <f t="shared" si="155"/>
        <v>0</v>
      </c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</row>
    <row r="883" spans="2:38" ht="12.75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>
        <f t="shared" si="154"/>
      </c>
      <c r="P883" s="71"/>
      <c r="Q883" s="71"/>
      <c r="R883" s="71"/>
      <c r="S883" s="71"/>
      <c r="T883" s="71"/>
      <c r="U883" s="71"/>
      <c r="V883" s="71"/>
      <c r="W883" s="71"/>
      <c r="X883" s="71"/>
      <c r="Y883" s="71">
        <f t="shared" si="156"/>
        <v>0</v>
      </c>
      <c r="Z883" s="71">
        <f t="shared" si="155"/>
        <v>0</v>
      </c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</row>
    <row r="884" spans="2:38" ht="12.75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>
        <f t="shared" si="154"/>
      </c>
      <c r="P884" s="71"/>
      <c r="Q884" s="71"/>
      <c r="R884" s="71"/>
      <c r="S884" s="71"/>
      <c r="T884" s="71"/>
      <c r="U884" s="71"/>
      <c r="V884" s="71"/>
      <c r="W884" s="71"/>
      <c r="X884" s="71"/>
      <c r="Y884" s="71">
        <f t="shared" si="156"/>
        <v>0</v>
      </c>
      <c r="Z884" s="71">
        <f t="shared" si="155"/>
        <v>0</v>
      </c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</row>
    <row r="885" spans="2:38" ht="12.75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>
        <f t="shared" si="154"/>
      </c>
      <c r="P885" s="71"/>
      <c r="Q885" s="71"/>
      <c r="R885" s="71"/>
      <c r="S885" s="71"/>
      <c r="T885" s="71"/>
      <c r="U885" s="71"/>
      <c r="V885" s="71"/>
      <c r="W885" s="71"/>
      <c r="X885" s="71"/>
      <c r="Y885" s="71">
        <f t="shared" si="156"/>
        <v>0</v>
      </c>
      <c r="Z885" s="71">
        <f t="shared" si="155"/>
        <v>0</v>
      </c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</row>
    <row r="886" spans="2:38" ht="12.75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>
        <f t="shared" si="154"/>
      </c>
      <c r="P886" s="71"/>
      <c r="Q886" s="71"/>
      <c r="R886" s="71"/>
      <c r="S886" s="71"/>
      <c r="T886" s="71"/>
      <c r="U886" s="71"/>
      <c r="V886" s="71"/>
      <c r="W886" s="71"/>
      <c r="X886" s="71"/>
      <c r="Y886" s="71">
        <f t="shared" si="156"/>
        <v>0</v>
      </c>
      <c r="Z886" s="71">
        <f t="shared" si="155"/>
        <v>0</v>
      </c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</row>
    <row r="887" spans="2:38" ht="12.75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>
        <f t="shared" si="154"/>
      </c>
      <c r="P887" s="71"/>
      <c r="Q887" s="71"/>
      <c r="R887" s="71"/>
      <c r="S887" s="71"/>
      <c r="T887" s="71"/>
      <c r="U887" s="71"/>
      <c r="V887" s="71"/>
      <c r="W887" s="71"/>
      <c r="X887" s="71"/>
      <c r="Y887" s="71">
        <f t="shared" si="156"/>
        <v>0</v>
      </c>
      <c r="Z887" s="71">
        <f t="shared" si="155"/>
        <v>0</v>
      </c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</row>
    <row r="888" spans="2:38" ht="12.75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>
        <f t="shared" si="154"/>
      </c>
      <c r="P888" s="71"/>
      <c r="Q888" s="71"/>
      <c r="R888" s="71"/>
      <c r="S888" s="71"/>
      <c r="T888" s="71"/>
      <c r="U888" s="71"/>
      <c r="V888" s="71"/>
      <c r="W888" s="71"/>
      <c r="X888" s="71"/>
      <c r="Y888" s="71">
        <f t="shared" si="156"/>
        <v>0</v>
      </c>
      <c r="Z888" s="71">
        <f t="shared" si="155"/>
        <v>0</v>
      </c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</row>
    <row r="889" spans="2:38" ht="12.75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>
        <f t="shared" si="154"/>
      </c>
      <c r="P889" s="71"/>
      <c r="Q889" s="71"/>
      <c r="R889" s="71"/>
      <c r="S889" s="71"/>
      <c r="T889" s="71"/>
      <c r="U889" s="71"/>
      <c r="V889" s="71"/>
      <c r="W889" s="71"/>
      <c r="X889" s="71"/>
      <c r="Y889" s="71">
        <f t="shared" si="156"/>
        <v>0</v>
      </c>
      <c r="Z889" s="71">
        <f t="shared" si="155"/>
        <v>0</v>
      </c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</row>
    <row r="890" spans="2:38" ht="12.75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>
        <f t="shared" si="154"/>
      </c>
      <c r="P890" s="71"/>
      <c r="Q890" s="71"/>
      <c r="R890" s="71"/>
      <c r="S890" s="71"/>
      <c r="T890" s="71"/>
      <c r="U890" s="71"/>
      <c r="V890" s="71"/>
      <c r="W890" s="71"/>
      <c r="X890" s="71"/>
      <c r="Y890" s="71">
        <f t="shared" si="156"/>
        <v>0</v>
      </c>
      <c r="Z890" s="71">
        <f t="shared" si="155"/>
        <v>0</v>
      </c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</row>
    <row r="891" spans="2:38" ht="12.75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>
        <f aca="true" t="shared" si="157" ref="O891:O954">IF(N891="","",((0.45)^2-N891^2)^(1/2))</f>
      </c>
      <c r="P891" s="71"/>
      <c r="Q891" s="71"/>
      <c r="R891" s="71"/>
      <c r="S891" s="71"/>
      <c r="T891" s="71"/>
      <c r="U891" s="71"/>
      <c r="V891" s="71"/>
      <c r="W891" s="71"/>
      <c r="X891" s="71"/>
      <c r="Y891" s="71">
        <f t="shared" si="156"/>
        <v>0</v>
      </c>
      <c r="Z891" s="71">
        <f t="shared" si="155"/>
        <v>0</v>
      </c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</row>
    <row r="892" spans="2:38" ht="12.75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>
        <f t="shared" si="157"/>
      </c>
      <c r="P892" s="71"/>
      <c r="Q892" s="71"/>
      <c r="R892" s="71"/>
      <c r="S892" s="71"/>
      <c r="T892" s="71"/>
      <c r="U892" s="71"/>
      <c r="V892" s="71"/>
      <c r="W892" s="71"/>
      <c r="X892" s="71"/>
      <c r="Y892" s="71">
        <f t="shared" si="156"/>
        <v>0</v>
      </c>
      <c r="Z892" s="71">
        <f t="shared" si="155"/>
        <v>0</v>
      </c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</row>
    <row r="893" spans="2:38" ht="12.75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>
        <f t="shared" si="157"/>
      </c>
      <c r="P893" s="71"/>
      <c r="Q893" s="71"/>
      <c r="R893" s="71"/>
      <c r="S893" s="71"/>
      <c r="T893" s="71"/>
      <c r="U893" s="71"/>
      <c r="V893" s="71"/>
      <c r="W893" s="71"/>
      <c r="X893" s="71"/>
      <c r="Y893" s="71">
        <f t="shared" si="156"/>
        <v>0</v>
      </c>
      <c r="Z893" s="71">
        <f t="shared" si="155"/>
        <v>0</v>
      </c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</row>
    <row r="894" spans="2:38" ht="12.75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>
        <f t="shared" si="157"/>
      </c>
      <c r="P894" s="71"/>
      <c r="Q894" s="71"/>
      <c r="R894" s="71"/>
      <c r="S894" s="71"/>
      <c r="T894" s="71"/>
      <c r="U894" s="71"/>
      <c r="V894" s="71"/>
      <c r="W894" s="71"/>
      <c r="X894" s="71"/>
      <c r="Y894" s="71">
        <f t="shared" si="156"/>
        <v>0</v>
      </c>
      <c r="Z894" s="71">
        <f t="shared" si="155"/>
        <v>0</v>
      </c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</row>
    <row r="895" spans="2:38" ht="12.75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>
        <f t="shared" si="157"/>
      </c>
      <c r="P895" s="71"/>
      <c r="Q895" s="71"/>
      <c r="R895" s="71"/>
      <c r="S895" s="71"/>
      <c r="T895" s="71"/>
      <c r="U895" s="71"/>
      <c r="V895" s="71"/>
      <c r="W895" s="71"/>
      <c r="X895" s="71"/>
      <c r="Y895" s="71">
        <f t="shared" si="156"/>
        <v>0</v>
      </c>
      <c r="Z895" s="71">
        <f t="shared" si="155"/>
        <v>0</v>
      </c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</row>
    <row r="896" spans="2:38" ht="12.75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>
        <f t="shared" si="157"/>
      </c>
      <c r="P896" s="71"/>
      <c r="Q896" s="71"/>
      <c r="R896" s="71"/>
      <c r="S896" s="71"/>
      <c r="T896" s="71"/>
      <c r="U896" s="71"/>
      <c r="V896" s="71"/>
      <c r="W896" s="71"/>
      <c r="X896" s="71"/>
      <c r="Y896" s="71">
        <f t="shared" si="156"/>
        <v>0</v>
      </c>
      <c r="Z896" s="71">
        <f t="shared" si="155"/>
        <v>0</v>
      </c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</row>
    <row r="897" spans="2:38" ht="12.75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>
        <f t="shared" si="157"/>
      </c>
      <c r="P897" s="71"/>
      <c r="Q897" s="71"/>
      <c r="R897" s="71"/>
      <c r="S897" s="71"/>
      <c r="T897" s="71"/>
      <c r="U897" s="71"/>
      <c r="V897" s="71"/>
      <c r="W897" s="71"/>
      <c r="X897" s="71"/>
      <c r="Y897" s="71">
        <f t="shared" si="156"/>
        <v>0</v>
      </c>
      <c r="Z897" s="71">
        <f t="shared" si="155"/>
        <v>0</v>
      </c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</row>
    <row r="898" spans="2:38" ht="12.75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>
        <f t="shared" si="157"/>
      </c>
      <c r="P898" s="71"/>
      <c r="Q898" s="71"/>
      <c r="R898" s="71"/>
      <c r="S898" s="71"/>
      <c r="T898" s="71"/>
      <c r="U898" s="71"/>
      <c r="V898" s="71"/>
      <c r="W898" s="71"/>
      <c r="X898" s="71"/>
      <c r="Y898" s="71">
        <f t="shared" si="156"/>
        <v>0</v>
      </c>
      <c r="Z898" s="71">
        <f t="shared" si="155"/>
        <v>0</v>
      </c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</row>
    <row r="899" spans="2:38" ht="12.75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>
        <f t="shared" si="157"/>
      </c>
      <c r="P899" s="71"/>
      <c r="Q899" s="71"/>
      <c r="R899" s="71"/>
      <c r="S899" s="71"/>
      <c r="T899" s="71"/>
      <c r="U899" s="71"/>
      <c r="V899" s="71"/>
      <c r="W899" s="71"/>
      <c r="X899" s="71"/>
      <c r="Y899" s="71">
        <f t="shared" si="156"/>
        <v>0</v>
      </c>
      <c r="Z899" s="71">
        <f t="shared" si="155"/>
        <v>0</v>
      </c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</row>
    <row r="900" spans="2:38" ht="12.75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>
        <f t="shared" si="157"/>
      </c>
      <c r="P900" s="71"/>
      <c r="Q900" s="71"/>
      <c r="R900" s="71"/>
      <c r="S900" s="71"/>
      <c r="T900" s="71"/>
      <c r="U900" s="71"/>
      <c r="V900" s="71"/>
      <c r="W900" s="71"/>
      <c r="X900" s="71"/>
      <c r="Y900" s="71">
        <f t="shared" si="156"/>
        <v>0</v>
      </c>
      <c r="Z900" s="71">
        <f t="shared" si="155"/>
        <v>0</v>
      </c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</row>
    <row r="901" spans="2:38" ht="12.75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>
        <f t="shared" si="157"/>
      </c>
      <c r="P901" s="71"/>
      <c r="Q901" s="71"/>
      <c r="R901" s="71"/>
      <c r="S901" s="71"/>
      <c r="T901" s="71"/>
      <c r="U901" s="71"/>
      <c r="V901" s="71"/>
      <c r="W901" s="71"/>
      <c r="X901" s="71"/>
      <c r="Y901" s="71">
        <f t="shared" si="156"/>
        <v>0</v>
      </c>
      <c r="Z901" s="71">
        <f t="shared" si="155"/>
        <v>0</v>
      </c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</row>
    <row r="902" spans="2:38" ht="12.75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>
        <f t="shared" si="157"/>
      </c>
      <c r="P902" s="71"/>
      <c r="Q902" s="71"/>
      <c r="R902" s="71"/>
      <c r="S902" s="71"/>
      <c r="T902" s="71"/>
      <c r="U902" s="71"/>
      <c r="V902" s="71"/>
      <c r="W902" s="71"/>
      <c r="X902" s="71"/>
      <c r="Y902" s="71">
        <f t="shared" si="156"/>
        <v>0</v>
      </c>
      <c r="Z902" s="71">
        <f t="shared" si="155"/>
        <v>0</v>
      </c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</row>
    <row r="903" spans="2:38" ht="12.75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>
        <f t="shared" si="157"/>
      </c>
      <c r="P903" s="71"/>
      <c r="Q903" s="71"/>
      <c r="R903" s="71"/>
      <c r="S903" s="71"/>
      <c r="T903" s="71"/>
      <c r="U903" s="71"/>
      <c r="V903" s="71"/>
      <c r="W903" s="71"/>
      <c r="X903" s="71"/>
      <c r="Y903" s="71">
        <f t="shared" si="156"/>
        <v>0</v>
      </c>
      <c r="Z903" s="71">
        <f t="shared" si="155"/>
        <v>0</v>
      </c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</row>
    <row r="904" spans="2:38" ht="12.75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>
        <f t="shared" si="157"/>
      </c>
      <c r="P904" s="71"/>
      <c r="Q904" s="71"/>
      <c r="R904" s="71"/>
      <c r="S904" s="71"/>
      <c r="T904" s="71"/>
      <c r="U904" s="71"/>
      <c r="V904" s="71"/>
      <c r="W904" s="71"/>
      <c r="X904" s="71"/>
      <c r="Y904" s="71">
        <f t="shared" si="156"/>
        <v>0</v>
      </c>
      <c r="Z904" s="71">
        <f t="shared" si="155"/>
        <v>0</v>
      </c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</row>
    <row r="905" spans="2:38" ht="12.75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>
        <f t="shared" si="157"/>
      </c>
      <c r="P905" s="71"/>
      <c r="Q905" s="71"/>
      <c r="R905" s="71"/>
      <c r="S905" s="71"/>
      <c r="T905" s="71"/>
      <c r="U905" s="71"/>
      <c r="V905" s="71"/>
      <c r="W905" s="71"/>
      <c r="X905" s="71"/>
      <c r="Y905" s="71">
        <f t="shared" si="156"/>
        <v>0</v>
      </c>
      <c r="Z905" s="71">
        <f t="shared" si="155"/>
        <v>0</v>
      </c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</row>
    <row r="906" spans="2:38" ht="12.75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>
        <f t="shared" si="157"/>
      </c>
      <c r="P906" s="71"/>
      <c r="Q906" s="71"/>
      <c r="R906" s="71"/>
      <c r="S906" s="71"/>
      <c r="T906" s="71"/>
      <c r="U906" s="71"/>
      <c r="V906" s="71"/>
      <c r="W906" s="71"/>
      <c r="X906" s="71"/>
      <c r="Y906" s="71">
        <f t="shared" si="156"/>
        <v>0</v>
      </c>
      <c r="Z906" s="71">
        <f t="shared" si="155"/>
        <v>0</v>
      </c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</row>
    <row r="907" spans="2:38" ht="12.75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>
        <f t="shared" si="157"/>
      </c>
      <c r="P907" s="71"/>
      <c r="Q907" s="71"/>
      <c r="R907" s="71"/>
      <c r="S907" s="71"/>
      <c r="T907" s="71"/>
      <c r="U907" s="71"/>
      <c r="V907" s="71"/>
      <c r="W907" s="71"/>
      <c r="X907" s="71"/>
      <c r="Y907" s="71">
        <f t="shared" si="156"/>
        <v>0</v>
      </c>
      <c r="Z907" s="71">
        <f t="shared" si="155"/>
        <v>0</v>
      </c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</row>
    <row r="908" spans="2:38" ht="12.75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>
        <f t="shared" si="157"/>
      </c>
      <c r="P908" s="71"/>
      <c r="Q908" s="71"/>
      <c r="R908" s="71"/>
      <c r="S908" s="71"/>
      <c r="T908" s="71"/>
      <c r="U908" s="71"/>
      <c r="V908" s="71"/>
      <c r="W908" s="71"/>
      <c r="X908" s="71"/>
      <c r="Y908" s="71">
        <f t="shared" si="156"/>
        <v>0</v>
      </c>
      <c r="Z908" s="71">
        <f t="shared" si="155"/>
        <v>0</v>
      </c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</row>
    <row r="909" spans="2:38" ht="12.75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>
        <f t="shared" si="157"/>
      </c>
      <c r="P909" s="71"/>
      <c r="Q909" s="71"/>
      <c r="R909" s="71"/>
      <c r="S909" s="71"/>
      <c r="T909" s="71"/>
      <c r="U909" s="71"/>
      <c r="V909" s="71"/>
      <c r="W909" s="71"/>
      <c r="X909" s="71"/>
      <c r="Y909" s="71">
        <f t="shared" si="156"/>
        <v>0</v>
      </c>
      <c r="Z909" s="71">
        <f t="shared" si="155"/>
        <v>0</v>
      </c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</row>
    <row r="910" spans="2:38" ht="12.75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>
        <f t="shared" si="157"/>
      </c>
      <c r="P910" s="71"/>
      <c r="Q910" s="71"/>
      <c r="R910" s="71"/>
      <c r="S910" s="71"/>
      <c r="T910" s="71"/>
      <c r="U910" s="71"/>
      <c r="V910" s="71"/>
      <c r="W910" s="71"/>
      <c r="X910" s="71"/>
      <c r="Y910" s="71">
        <f t="shared" si="156"/>
        <v>0</v>
      </c>
      <c r="Z910" s="71">
        <f t="shared" si="155"/>
        <v>0</v>
      </c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</row>
    <row r="911" spans="2:38" ht="12.75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>
        <f t="shared" si="157"/>
      </c>
      <c r="P911" s="71"/>
      <c r="Q911" s="71"/>
      <c r="R911" s="71"/>
      <c r="S911" s="71"/>
      <c r="T911" s="71"/>
      <c r="U911" s="71"/>
      <c r="V911" s="71"/>
      <c r="W911" s="71"/>
      <c r="X911" s="71"/>
      <c r="Y911" s="71">
        <f t="shared" si="156"/>
        <v>0</v>
      </c>
      <c r="Z911" s="71">
        <f t="shared" si="155"/>
        <v>0</v>
      </c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</row>
    <row r="912" spans="2:38" ht="12.75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>
        <f t="shared" si="157"/>
      </c>
      <c r="P912" s="71"/>
      <c r="Q912" s="71"/>
      <c r="R912" s="71"/>
      <c r="S912" s="71"/>
      <c r="T912" s="71"/>
      <c r="U912" s="71"/>
      <c r="V912" s="71"/>
      <c r="W912" s="71"/>
      <c r="X912" s="71"/>
      <c r="Y912" s="71">
        <f t="shared" si="156"/>
        <v>0</v>
      </c>
      <c r="Z912" s="71">
        <f t="shared" si="155"/>
        <v>0</v>
      </c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</row>
    <row r="913" spans="2:38" ht="12.75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>
        <f t="shared" si="157"/>
      </c>
      <c r="P913" s="71"/>
      <c r="Q913" s="71"/>
      <c r="R913" s="71"/>
      <c r="S913" s="71"/>
      <c r="T913" s="71"/>
      <c r="U913" s="71"/>
      <c r="V913" s="71"/>
      <c r="W913" s="71"/>
      <c r="X913" s="71"/>
      <c r="Y913" s="71">
        <f t="shared" si="156"/>
        <v>0</v>
      </c>
      <c r="Z913" s="71">
        <f t="shared" si="155"/>
        <v>0</v>
      </c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</row>
    <row r="914" spans="2:38" ht="12.75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>
        <f t="shared" si="157"/>
      </c>
      <c r="P914" s="71"/>
      <c r="Q914" s="71"/>
      <c r="R914" s="71"/>
      <c r="S914" s="71"/>
      <c r="T914" s="71"/>
      <c r="U914" s="71"/>
      <c r="V914" s="71"/>
      <c r="W914" s="71"/>
      <c r="X914" s="71"/>
      <c r="Y914" s="71">
        <f t="shared" si="156"/>
        <v>0</v>
      </c>
      <c r="Z914" s="71">
        <f t="shared" si="155"/>
        <v>0</v>
      </c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</row>
    <row r="915" spans="2:38" ht="12.75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>
        <f t="shared" si="157"/>
      </c>
      <c r="P915" s="71"/>
      <c r="Q915" s="71"/>
      <c r="R915" s="71"/>
      <c r="S915" s="71"/>
      <c r="T915" s="71"/>
      <c r="U915" s="71"/>
      <c r="V915" s="71"/>
      <c r="W915" s="71"/>
      <c r="X915" s="71"/>
      <c r="Y915" s="71">
        <f t="shared" si="156"/>
        <v>0</v>
      </c>
      <c r="Z915" s="71">
        <f t="shared" si="155"/>
        <v>0</v>
      </c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</row>
    <row r="916" spans="2:38" ht="12.75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>
        <f t="shared" si="157"/>
      </c>
      <c r="P916" s="71"/>
      <c r="Q916" s="71"/>
      <c r="R916" s="71"/>
      <c r="S916" s="71"/>
      <c r="T916" s="71"/>
      <c r="U916" s="71"/>
      <c r="V916" s="71"/>
      <c r="W916" s="71"/>
      <c r="X916" s="71"/>
      <c r="Y916" s="71">
        <f t="shared" si="156"/>
        <v>0</v>
      </c>
      <c r="Z916" s="71">
        <f t="shared" si="155"/>
        <v>0</v>
      </c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</row>
    <row r="917" spans="2:38" ht="12.75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>
        <f t="shared" si="157"/>
      </c>
      <c r="P917" s="71"/>
      <c r="Q917" s="71"/>
      <c r="R917" s="71"/>
      <c r="S917" s="71"/>
      <c r="T917" s="71"/>
      <c r="U917" s="71"/>
      <c r="V917" s="71"/>
      <c r="W917" s="71"/>
      <c r="X917" s="71"/>
      <c r="Y917" s="71">
        <f t="shared" si="156"/>
        <v>0</v>
      </c>
      <c r="Z917" s="71">
        <f t="shared" si="155"/>
        <v>0</v>
      </c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</row>
    <row r="918" spans="2:38" ht="12.75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>
        <f t="shared" si="157"/>
      </c>
      <c r="P918" s="71"/>
      <c r="Q918" s="71"/>
      <c r="R918" s="71"/>
      <c r="S918" s="71"/>
      <c r="T918" s="71"/>
      <c r="U918" s="71"/>
      <c r="V918" s="71"/>
      <c r="W918" s="71"/>
      <c r="X918" s="71"/>
      <c r="Y918" s="71">
        <f t="shared" si="156"/>
        <v>0</v>
      </c>
      <c r="Z918" s="71">
        <f t="shared" si="155"/>
        <v>0</v>
      </c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</row>
    <row r="919" spans="2:38" ht="12.75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>
        <f t="shared" si="157"/>
      </c>
      <c r="P919" s="71"/>
      <c r="Q919" s="71"/>
      <c r="R919" s="71"/>
      <c r="S919" s="71"/>
      <c r="T919" s="71"/>
      <c r="U919" s="71"/>
      <c r="V919" s="71"/>
      <c r="W919" s="71"/>
      <c r="X919" s="71"/>
      <c r="Y919" s="71">
        <f t="shared" si="156"/>
        <v>0</v>
      </c>
      <c r="Z919" s="71">
        <f t="shared" si="155"/>
        <v>0</v>
      </c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</row>
    <row r="920" spans="2:38" ht="12.75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>
        <f t="shared" si="157"/>
      </c>
      <c r="P920" s="71"/>
      <c r="Q920" s="71"/>
      <c r="R920" s="71"/>
      <c r="S920" s="71"/>
      <c r="T920" s="71"/>
      <c r="U920" s="71"/>
      <c r="V920" s="71"/>
      <c r="W920" s="71"/>
      <c r="X920" s="71"/>
      <c r="Y920" s="71">
        <f t="shared" si="156"/>
        <v>0</v>
      </c>
      <c r="Z920" s="71">
        <f t="shared" si="155"/>
        <v>0</v>
      </c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</row>
    <row r="921" spans="2:38" ht="12.75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>
        <f t="shared" si="157"/>
      </c>
      <c r="P921" s="71"/>
      <c r="Q921" s="71"/>
      <c r="R921" s="71"/>
      <c r="S921" s="71"/>
      <c r="T921" s="71"/>
      <c r="U921" s="71"/>
      <c r="V921" s="71"/>
      <c r="W921" s="71"/>
      <c r="X921" s="71"/>
      <c r="Y921" s="71">
        <f t="shared" si="156"/>
        <v>0</v>
      </c>
      <c r="Z921" s="71">
        <f t="shared" si="155"/>
        <v>0</v>
      </c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</row>
    <row r="922" spans="2:38" ht="12.75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>
        <f t="shared" si="157"/>
      </c>
      <c r="P922" s="71"/>
      <c r="Q922" s="71"/>
      <c r="R922" s="71"/>
      <c r="S922" s="71"/>
      <c r="T922" s="71"/>
      <c r="U922" s="71"/>
      <c r="V922" s="71"/>
      <c r="W922" s="71"/>
      <c r="X922" s="71"/>
      <c r="Y922" s="71">
        <f t="shared" si="156"/>
        <v>0</v>
      </c>
      <c r="Z922" s="71">
        <f t="shared" si="155"/>
        <v>0</v>
      </c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</row>
    <row r="923" spans="2:38" ht="12.75"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>
        <f t="shared" si="157"/>
      </c>
      <c r="P923" s="71"/>
      <c r="Q923" s="71"/>
      <c r="R923" s="71"/>
      <c r="S923" s="71"/>
      <c r="T923" s="71"/>
      <c r="U923" s="71"/>
      <c r="V923" s="71"/>
      <c r="W923" s="71"/>
      <c r="X923" s="71"/>
      <c r="Y923" s="71">
        <f t="shared" si="156"/>
        <v>0</v>
      </c>
      <c r="Z923" s="71">
        <f t="shared" si="155"/>
        <v>0</v>
      </c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</row>
    <row r="924" spans="2:38" ht="12.75"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>
        <f t="shared" si="157"/>
      </c>
      <c r="P924" s="71"/>
      <c r="Q924" s="71"/>
      <c r="R924" s="71"/>
      <c r="S924" s="71"/>
      <c r="T924" s="71"/>
      <c r="U924" s="71"/>
      <c r="V924" s="71"/>
      <c r="W924" s="71"/>
      <c r="X924" s="71"/>
      <c r="Y924" s="71">
        <f t="shared" si="156"/>
        <v>0</v>
      </c>
      <c r="Z924" s="71">
        <f t="shared" si="155"/>
        <v>0</v>
      </c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</row>
    <row r="925" spans="2:38" ht="12.75"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>
        <f t="shared" si="157"/>
      </c>
      <c r="P925" s="71"/>
      <c r="Q925" s="71"/>
      <c r="R925" s="71"/>
      <c r="S925" s="71"/>
      <c r="T925" s="71"/>
      <c r="U925" s="71"/>
      <c r="V925" s="71"/>
      <c r="W925" s="71"/>
      <c r="X925" s="71"/>
      <c r="Y925" s="71">
        <f t="shared" si="156"/>
        <v>0</v>
      </c>
      <c r="Z925" s="71">
        <f t="shared" si="155"/>
        <v>0</v>
      </c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</row>
    <row r="926" spans="2:38" ht="12.75"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>
        <f t="shared" si="157"/>
      </c>
      <c r="P926" s="71"/>
      <c r="Q926" s="71"/>
      <c r="R926" s="71"/>
      <c r="S926" s="71"/>
      <c r="T926" s="71"/>
      <c r="U926" s="71"/>
      <c r="V926" s="71"/>
      <c r="W926" s="71"/>
      <c r="X926" s="71"/>
      <c r="Y926" s="71">
        <f t="shared" si="156"/>
        <v>0</v>
      </c>
      <c r="Z926" s="71">
        <f t="shared" si="155"/>
        <v>0</v>
      </c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</row>
    <row r="927" spans="2:38" ht="12.75"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>
        <f t="shared" si="157"/>
      </c>
      <c r="P927" s="71"/>
      <c r="Q927" s="71"/>
      <c r="R927" s="71"/>
      <c r="S927" s="71"/>
      <c r="T927" s="71"/>
      <c r="U927" s="71"/>
      <c r="V927" s="71"/>
      <c r="W927" s="71"/>
      <c r="X927" s="71"/>
      <c r="Y927" s="71">
        <f t="shared" si="156"/>
        <v>0</v>
      </c>
      <c r="Z927" s="71">
        <f aca="true" t="shared" si="158" ref="Z927:Z990">IF($O$8&gt;0,(0.3^2-Y927^2)^(1/2),0)</f>
        <v>0</v>
      </c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</row>
    <row r="928" spans="2:38" ht="12.75"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>
        <f t="shared" si="157"/>
      </c>
      <c r="P928" s="71"/>
      <c r="Q928" s="71"/>
      <c r="R928" s="71"/>
      <c r="S928" s="71"/>
      <c r="T928" s="71"/>
      <c r="U928" s="71"/>
      <c r="V928" s="71"/>
      <c r="W928" s="71"/>
      <c r="X928" s="71"/>
      <c r="Y928" s="71">
        <f t="shared" si="156"/>
        <v>0</v>
      </c>
      <c r="Z928" s="71">
        <f t="shared" si="158"/>
        <v>0</v>
      </c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</row>
    <row r="929" spans="2:38" ht="12.75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>
        <f t="shared" si="157"/>
      </c>
      <c r="P929" s="71"/>
      <c r="Q929" s="71"/>
      <c r="R929" s="71"/>
      <c r="S929" s="71"/>
      <c r="T929" s="71"/>
      <c r="U929" s="71"/>
      <c r="V929" s="71"/>
      <c r="W929" s="71"/>
      <c r="X929" s="71"/>
      <c r="Y929" s="71">
        <f t="shared" si="156"/>
        <v>0</v>
      </c>
      <c r="Z929" s="71">
        <f t="shared" si="158"/>
        <v>0</v>
      </c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</row>
    <row r="930" spans="2:38" ht="12.75"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>
        <f t="shared" si="157"/>
      </c>
      <c r="P930" s="71"/>
      <c r="Q930" s="71"/>
      <c r="R930" s="71"/>
      <c r="S930" s="71"/>
      <c r="T930" s="71"/>
      <c r="U930" s="71"/>
      <c r="V930" s="71"/>
      <c r="W930" s="71"/>
      <c r="X930" s="71"/>
      <c r="Y930" s="71">
        <f t="shared" si="156"/>
        <v>0</v>
      </c>
      <c r="Z930" s="71">
        <f t="shared" si="158"/>
        <v>0</v>
      </c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</row>
    <row r="931" spans="2:38" ht="12.75"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>
        <f t="shared" si="157"/>
      </c>
      <c r="P931" s="71"/>
      <c r="Q931" s="71"/>
      <c r="R931" s="71"/>
      <c r="S931" s="71"/>
      <c r="T931" s="71"/>
      <c r="U931" s="71"/>
      <c r="V931" s="71"/>
      <c r="W931" s="71"/>
      <c r="X931" s="71"/>
      <c r="Y931" s="71">
        <f t="shared" si="156"/>
        <v>0</v>
      </c>
      <c r="Z931" s="71">
        <f t="shared" si="158"/>
        <v>0</v>
      </c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</row>
    <row r="932" spans="2:38" ht="12.75"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>
        <f t="shared" si="157"/>
      </c>
      <c r="P932" s="71"/>
      <c r="Q932" s="71"/>
      <c r="R932" s="71"/>
      <c r="S932" s="71"/>
      <c r="T932" s="71"/>
      <c r="U932" s="71"/>
      <c r="V932" s="71"/>
      <c r="W932" s="71"/>
      <c r="X932" s="71"/>
      <c r="Y932" s="71">
        <f t="shared" si="156"/>
        <v>0</v>
      </c>
      <c r="Z932" s="71">
        <f t="shared" si="158"/>
        <v>0</v>
      </c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</row>
    <row r="933" spans="2:38" ht="12.75"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>
        <f t="shared" si="157"/>
      </c>
      <c r="P933" s="71"/>
      <c r="Q933" s="71"/>
      <c r="R933" s="71"/>
      <c r="S933" s="71"/>
      <c r="T933" s="71"/>
      <c r="U933" s="71"/>
      <c r="V933" s="71"/>
      <c r="W933" s="71"/>
      <c r="X933" s="71"/>
      <c r="Y933" s="71">
        <f t="shared" si="156"/>
        <v>0</v>
      </c>
      <c r="Z933" s="71">
        <f t="shared" si="158"/>
        <v>0</v>
      </c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</row>
    <row r="934" spans="2:38" ht="12.75"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>
        <f t="shared" si="157"/>
      </c>
      <c r="P934" s="71"/>
      <c r="Q934" s="71"/>
      <c r="R934" s="71"/>
      <c r="S934" s="71"/>
      <c r="T934" s="71"/>
      <c r="U934" s="71"/>
      <c r="V934" s="71"/>
      <c r="W934" s="71"/>
      <c r="X934" s="71"/>
      <c r="Y934" s="71">
        <f aca="true" t="shared" si="159" ref="Y934:Y997">IF(AND($O$8&gt;0,Y933&gt;-((0.3^2*(1-$O$8^2))^(1/2))),Y933-0.02,IF(AND($O$8&lt;0,Y933&gt;-((0.3^2*(1-$O$8^2))^(1/2))),Y933-0.02,Y933))</f>
        <v>0</v>
      </c>
      <c r="Z934" s="71">
        <f t="shared" si="158"/>
        <v>0</v>
      </c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</row>
    <row r="935" spans="2:38" ht="12.75"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>
        <f t="shared" si="157"/>
      </c>
      <c r="P935" s="71"/>
      <c r="Q935" s="71"/>
      <c r="R935" s="71"/>
      <c r="S935" s="71"/>
      <c r="T935" s="71"/>
      <c r="U935" s="71"/>
      <c r="V935" s="71"/>
      <c r="W935" s="71"/>
      <c r="X935" s="71"/>
      <c r="Y935" s="71">
        <f t="shared" si="159"/>
        <v>0</v>
      </c>
      <c r="Z935" s="71">
        <f t="shared" si="158"/>
        <v>0</v>
      </c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</row>
    <row r="936" spans="2:38" ht="12.75"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>
        <f t="shared" si="157"/>
      </c>
      <c r="P936" s="71"/>
      <c r="Q936" s="71"/>
      <c r="R936" s="71"/>
      <c r="S936" s="71"/>
      <c r="T936" s="71"/>
      <c r="U936" s="71"/>
      <c r="V936" s="71"/>
      <c r="W936" s="71"/>
      <c r="X936" s="71"/>
      <c r="Y936" s="71">
        <f t="shared" si="159"/>
        <v>0</v>
      </c>
      <c r="Z936" s="71">
        <f t="shared" si="158"/>
        <v>0</v>
      </c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</row>
    <row r="937" spans="2:38" ht="12.75"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>
        <f t="shared" si="157"/>
      </c>
      <c r="P937" s="71"/>
      <c r="Q937" s="71"/>
      <c r="R937" s="71"/>
      <c r="S937" s="71"/>
      <c r="T937" s="71"/>
      <c r="U937" s="71"/>
      <c r="V937" s="71"/>
      <c r="W937" s="71"/>
      <c r="X937" s="71"/>
      <c r="Y937" s="71">
        <f t="shared" si="159"/>
        <v>0</v>
      </c>
      <c r="Z937" s="71">
        <f t="shared" si="158"/>
        <v>0</v>
      </c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</row>
    <row r="938" spans="2:38" ht="12.75"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>
        <f t="shared" si="157"/>
      </c>
      <c r="P938" s="71"/>
      <c r="Q938" s="71"/>
      <c r="R938" s="71"/>
      <c r="S938" s="71"/>
      <c r="T938" s="71"/>
      <c r="U938" s="71"/>
      <c r="V938" s="71"/>
      <c r="W938" s="71"/>
      <c r="X938" s="71"/>
      <c r="Y938" s="71">
        <f t="shared" si="159"/>
        <v>0</v>
      </c>
      <c r="Z938" s="71">
        <f t="shared" si="158"/>
        <v>0</v>
      </c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</row>
    <row r="939" spans="2:38" ht="12.75"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>
        <f t="shared" si="157"/>
      </c>
      <c r="P939" s="71"/>
      <c r="Q939" s="71"/>
      <c r="R939" s="71"/>
      <c r="S939" s="71"/>
      <c r="T939" s="71"/>
      <c r="U939" s="71"/>
      <c r="V939" s="71"/>
      <c r="W939" s="71"/>
      <c r="X939" s="71"/>
      <c r="Y939" s="71">
        <f t="shared" si="159"/>
        <v>0</v>
      </c>
      <c r="Z939" s="71">
        <f t="shared" si="158"/>
        <v>0</v>
      </c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</row>
    <row r="940" spans="2:38" ht="12.75"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>
        <f t="shared" si="157"/>
      </c>
      <c r="P940" s="71"/>
      <c r="Q940" s="71"/>
      <c r="R940" s="71"/>
      <c r="S940" s="71"/>
      <c r="T940" s="71"/>
      <c r="U940" s="71"/>
      <c r="V940" s="71"/>
      <c r="W940" s="71"/>
      <c r="X940" s="71"/>
      <c r="Y940" s="71">
        <f t="shared" si="159"/>
        <v>0</v>
      </c>
      <c r="Z940" s="71">
        <f t="shared" si="158"/>
        <v>0</v>
      </c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</row>
    <row r="941" spans="2:38" ht="12.75"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>
        <f t="shared" si="157"/>
      </c>
      <c r="P941" s="71"/>
      <c r="Q941" s="71"/>
      <c r="R941" s="71"/>
      <c r="S941" s="71"/>
      <c r="T941" s="71"/>
      <c r="U941" s="71"/>
      <c r="V941" s="71"/>
      <c r="W941" s="71"/>
      <c r="X941" s="71"/>
      <c r="Y941" s="71">
        <f t="shared" si="159"/>
        <v>0</v>
      </c>
      <c r="Z941" s="71">
        <f t="shared" si="158"/>
        <v>0</v>
      </c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</row>
    <row r="942" spans="2:38" ht="12.75"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>
        <f t="shared" si="157"/>
      </c>
      <c r="P942" s="71"/>
      <c r="Q942" s="71"/>
      <c r="R942" s="71"/>
      <c r="S942" s="71"/>
      <c r="T942" s="71"/>
      <c r="U942" s="71"/>
      <c r="V942" s="71"/>
      <c r="W942" s="71"/>
      <c r="X942" s="71"/>
      <c r="Y942" s="71">
        <f t="shared" si="159"/>
        <v>0</v>
      </c>
      <c r="Z942" s="71">
        <f t="shared" si="158"/>
        <v>0</v>
      </c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</row>
    <row r="943" spans="2:38" ht="12.75"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>
        <f t="shared" si="157"/>
      </c>
      <c r="P943" s="71"/>
      <c r="Q943" s="71"/>
      <c r="R943" s="71"/>
      <c r="S943" s="71"/>
      <c r="T943" s="71"/>
      <c r="U943" s="71"/>
      <c r="V943" s="71"/>
      <c r="W943" s="71"/>
      <c r="X943" s="71"/>
      <c r="Y943" s="71">
        <f t="shared" si="159"/>
        <v>0</v>
      </c>
      <c r="Z943" s="71">
        <f t="shared" si="158"/>
        <v>0</v>
      </c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</row>
    <row r="944" spans="2:38" ht="12.75"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>
        <f t="shared" si="157"/>
      </c>
      <c r="P944" s="71"/>
      <c r="Q944" s="71"/>
      <c r="R944" s="71"/>
      <c r="S944" s="71"/>
      <c r="T944" s="71"/>
      <c r="U944" s="71"/>
      <c r="V944" s="71"/>
      <c r="W944" s="71"/>
      <c r="X944" s="71"/>
      <c r="Y944" s="71">
        <f t="shared" si="159"/>
        <v>0</v>
      </c>
      <c r="Z944" s="71">
        <f t="shared" si="158"/>
        <v>0</v>
      </c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</row>
    <row r="945" spans="2:38" ht="12.75"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>
        <f t="shared" si="157"/>
      </c>
      <c r="P945" s="71"/>
      <c r="Q945" s="71"/>
      <c r="R945" s="71"/>
      <c r="S945" s="71"/>
      <c r="T945" s="71"/>
      <c r="U945" s="71"/>
      <c r="V945" s="71"/>
      <c r="W945" s="71"/>
      <c r="X945" s="71"/>
      <c r="Y945" s="71">
        <f t="shared" si="159"/>
        <v>0</v>
      </c>
      <c r="Z945" s="71">
        <f t="shared" si="158"/>
        <v>0</v>
      </c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</row>
    <row r="946" spans="2:38" ht="12.75"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>
        <f t="shared" si="157"/>
      </c>
      <c r="P946" s="71"/>
      <c r="Q946" s="71"/>
      <c r="R946" s="71"/>
      <c r="S946" s="71"/>
      <c r="T946" s="71"/>
      <c r="U946" s="71"/>
      <c r="V946" s="71"/>
      <c r="W946" s="71"/>
      <c r="X946" s="71"/>
      <c r="Y946" s="71">
        <f t="shared" si="159"/>
        <v>0</v>
      </c>
      <c r="Z946" s="71">
        <f t="shared" si="158"/>
        <v>0</v>
      </c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</row>
    <row r="947" spans="2:38" ht="12.75"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>
        <f t="shared" si="157"/>
      </c>
      <c r="P947" s="71"/>
      <c r="Q947" s="71"/>
      <c r="R947" s="71"/>
      <c r="S947" s="71"/>
      <c r="T947" s="71"/>
      <c r="U947" s="71"/>
      <c r="V947" s="71"/>
      <c r="W947" s="71"/>
      <c r="X947" s="71"/>
      <c r="Y947" s="71">
        <f t="shared" si="159"/>
        <v>0</v>
      </c>
      <c r="Z947" s="71">
        <f t="shared" si="158"/>
        <v>0</v>
      </c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</row>
    <row r="948" spans="2:38" ht="12.75"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>
        <f t="shared" si="157"/>
      </c>
      <c r="P948" s="71"/>
      <c r="Q948" s="71"/>
      <c r="R948" s="71"/>
      <c r="S948" s="71"/>
      <c r="T948" s="71"/>
      <c r="U948" s="71"/>
      <c r="V948" s="71"/>
      <c r="W948" s="71"/>
      <c r="X948" s="71"/>
      <c r="Y948" s="71">
        <f t="shared" si="159"/>
        <v>0</v>
      </c>
      <c r="Z948" s="71">
        <f t="shared" si="158"/>
        <v>0</v>
      </c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</row>
    <row r="949" spans="2:38" ht="12.75"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>
        <f t="shared" si="157"/>
      </c>
      <c r="P949" s="71"/>
      <c r="Q949" s="71"/>
      <c r="R949" s="71"/>
      <c r="S949" s="71"/>
      <c r="T949" s="71"/>
      <c r="U949" s="71"/>
      <c r="V949" s="71"/>
      <c r="W949" s="71"/>
      <c r="X949" s="71"/>
      <c r="Y949" s="71">
        <f t="shared" si="159"/>
        <v>0</v>
      </c>
      <c r="Z949" s="71">
        <f t="shared" si="158"/>
        <v>0</v>
      </c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</row>
    <row r="950" spans="2:38" ht="12.75"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>
        <f t="shared" si="157"/>
      </c>
      <c r="P950" s="71"/>
      <c r="Q950" s="71"/>
      <c r="R950" s="71"/>
      <c r="S950" s="71"/>
      <c r="T950" s="71"/>
      <c r="U950" s="71"/>
      <c r="V950" s="71"/>
      <c r="W950" s="71"/>
      <c r="X950" s="71"/>
      <c r="Y950" s="71">
        <f t="shared" si="159"/>
        <v>0</v>
      </c>
      <c r="Z950" s="71">
        <f t="shared" si="158"/>
        <v>0</v>
      </c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</row>
    <row r="951" spans="2:38" ht="12.75"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>
        <f t="shared" si="157"/>
      </c>
      <c r="P951" s="71"/>
      <c r="Q951" s="71"/>
      <c r="R951" s="71"/>
      <c r="S951" s="71"/>
      <c r="T951" s="71"/>
      <c r="U951" s="71"/>
      <c r="V951" s="71"/>
      <c r="W951" s="71"/>
      <c r="X951" s="71"/>
      <c r="Y951" s="71">
        <f t="shared" si="159"/>
        <v>0</v>
      </c>
      <c r="Z951" s="71">
        <f t="shared" si="158"/>
        <v>0</v>
      </c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</row>
    <row r="952" spans="2:38" ht="12.75"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>
        <f t="shared" si="157"/>
      </c>
      <c r="P952" s="71"/>
      <c r="Q952" s="71"/>
      <c r="R952" s="71"/>
      <c r="S952" s="71"/>
      <c r="T952" s="71"/>
      <c r="U952" s="71"/>
      <c r="V952" s="71"/>
      <c r="W952" s="71"/>
      <c r="X952" s="71"/>
      <c r="Y952" s="71">
        <f t="shared" si="159"/>
        <v>0</v>
      </c>
      <c r="Z952" s="71">
        <f t="shared" si="158"/>
        <v>0</v>
      </c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</row>
    <row r="953" spans="2:38" ht="12.75"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>
        <f t="shared" si="157"/>
      </c>
      <c r="P953" s="71"/>
      <c r="Q953" s="71"/>
      <c r="R953" s="71"/>
      <c r="S953" s="71"/>
      <c r="T953" s="71"/>
      <c r="U953" s="71"/>
      <c r="V953" s="71"/>
      <c r="W953" s="71"/>
      <c r="X953" s="71"/>
      <c r="Y953" s="71">
        <f t="shared" si="159"/>
        <v>0</v>
      </c>
      <c r="Z953" s="71">
        <f t="shared" si="158"/>
        <v>0</v>
      </c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</row>
    <row r="954" spans="2:38" ht="12.75"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>
        <f t="shared" si="157"/>
      </c>
      <c r="P954" s="71"/>
      <c r="Q954" s="71"/>
      <c r="R954" s="71"/>
      <c r="S954" s="71"/>
      <c r="T954" s="71"/>
      <c r="U954" s="71"/>
      <c r="V954" s="71"/>
      <c r="W954" s="71"/>
      <c r="X954" s="71"/>
      <c r="Y954" s="71">
        <f t="shared" si="159"/>
        <v>0</v>
      </c>
      <c r="Z954" s="71">
        <f t="shared" si="158"/>
        <v>0</v>
      </c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</row>
    <row r="955" spans="2:38" ht="12.75"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>
        <f aca="true" t="shared" si="160" ref="O955:O1018">IF(N955="","",((0.45)^2-N955^2)^(1/2))</f>
      </c>
      <c r="P955" s="71"/>
      <c r="Q955" s="71"/>
      <c r="R955" s="71"/>
      <c r="S955" s="71"/>
      <c r="T955" s="71"/>
      <c r="U955" s="71"/>
      <c r="V955" s="71"/>
      <c r="W955" s="71"/>
      <c r="X955" s="71"/>
      <c r="Y955" s="71">
        <f t="shared" si="159"/>
        <v>0</v>
      </c>
      <c r="Z955" s="71">
        <f t="shared" si="158"/>
        <v>0</v>
      </c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</row>
    <row r="956" spans="2:38" ht="12.75"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>
        <f t="shared" si="160"/>
      </c>
      <c r="P956" s="71"/>
      <c r="Q956" s="71"/>
      <c r="R956" s="71"/>
      <c r="S956" s="71"/>
      <c r="T956" s="71"/>
      <c r="U956" s="71"/>
      <c r="V956" s="71"/>
      <c r="W956" s="71"/>
      <c r="X956" s="71"/>
      <c r="Y956" s="71">
        <f t="shared" si="159"/>
        <v>0</v>
      </c>
      <c r="Z956" s="71">
        <f t="shared" si="158"/>
        <v>0</v>
      </c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</row>
    <row r="957" spans="2:38" ht="12.75"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>
        <f t="shared" si="160"/>
      </c>
      <c r="P957" s="71"/>
      <c r="Q957" s="71"/>
      <c r="R957" s="71"/>
      <c r="S957" s="71"/>
      <c r="T957" s="71"/>
      <c r="U957" s="71"/>
      <c r="V957" s="71"/>
      <c r="W957" s="71"/>
      <c r="X957" s="71"/>
      <c r="Y957" s="71">
        <f t="shared" si="159"/>
        <v>0</v>
      </c>
      <c r="Z957" s="71">
        <f t="shared" si="158"/>
        <v>0</v>
      </c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</row>
    <row r="958" spans="2:38" ht="12.75"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>
        <f t="shared" si="160"/>
      </c>
      <c r="P958" s="71"/>
      <c r="Q958" s="71"/>
      <c r="R958" s="71"/>
      <c r="S958" s="71"/>
      <c r="T958" s="71"/>
      <c r="U958" s="71"/>
      <c r="V958" s="71"/>
      <c r="W958" s="71"/>
      <c r="X958" s="71"/>
      <c r="Y958" s="71">
        <f t="shared" si="159"/>
        <v>0</v>
      </c>
      <c r="Z958" s="71">
        <f t="shared" si="158"/>
        <v>0</v>
      </c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</row>
    <row r="959" spans="2:38" ht="12.75"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>
        <f t="shared" si="160"/>
      </c>
      <c r="P959" s="71"/>
      <c r="Q959" s="71"/>
      <c r="R959" s="71"/>
      <c r="S959" s="71"/>
      <c r="T959" s="71"/>
      <c r="U959" s="71"/>
      <c r="V959" s="71"/>
      <c r="W959" s="71"/>
      <c r="X959" s="71"/>
      <c r="Y959" s="71">
        <f t="shared" si="159"/>
        <v>0</v>
      </c>
      <c r="Z959" s="71">
        <f t="shared" si="158"/>
        <v>0</v>
      </c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</row>
    <row r="960" spans="2:38" ht="12.75"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>
        <f t="shared" si="160"/>
      </c>
      <c r="P960" s="71"/>
      <c r="Q960" s="71"/>
      <c r="R960" s="71"/>
      <c r="S960" s="71"/>
      <c r="T960" s="71"/>
      <c r="U960" s="71"/>
      <c r="V960" s="71"/>
      <c r="W960" s="71"/>
      <c r="X960" s="71"/>
      <c r="Y960" s="71">
        <f t="shared" si="159"/>
        <v>0</v>
      </c>
      <c r="Z960" s="71">
        <f t="shared" si="158"/>
        <v>0</v>
      </c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</row>
    <row r="961" spans="2:38" ht="12.75"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>
        <f t="shared" si="160"/>
      </c>
      <c r="P961" s="71"/>
      <c r="Q961" s="71"/>
      <c r="R961" s="71"/>
      <c r="S961" s="71"/>
      <c r="T961" s="71"/>
      <c r="U961" s="71"/>
      <c r="V961" s="71"/>
      <c r="W961" s="71"/>
      <c r="X961" s="71"/>
      <c r="Y961" s="71">
        <f t="shared" si="159"/>
        <v>0</v>
      </c>
      <c r="Z961" s="71">
        <f t="shared" si="158"/>
        <v>0</v>
      </c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</row>
    <row r="962" spans="2:38" ht="12.75"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>
        <f t="shared" si="160"/>
      </c>
      <c r="P962" s="71"/>
      <c r="Q962" s="71"/>
      <c r="R962" s="71"/>
      <c r="S962" s="71"/>
      <c r="T962" s="71"/>
      <c r="U962" s="71"/>
      <c r="V962" s="71"/>
      <c r="W962" s="71"/>
      <c r="X962" s="71"/>
      <c r="Y962" s="71">
        <f t="shared" si="159"/>
        <v>0</v>
      </c>
      <c r="Z962" s="71">
        <f t="shared" si="158"/>
        <v>0</v>
      </c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</row>
    <row r="963" spans="2:38" ht="12.75"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>
        <f t="shared" si="160"/>
      </c>
      <c r="P963" s="71"/>
      <c r="Q963" s="71"/>
      <c r="R963" s="71"/>
      <c r="S963" s="71"/>
      <c r="T963" s="71"/>
      <c r="U963" s="71"/>
      <c r="V963" s="71"/>
      <c r="W963" s="71"/>
      <c r="X963" s="71"/>
      <c r="Y963" s="71">
        <f t="shared" si="159"/>
        <v>0</v>
      </c>
      <c r="Z963" s="71">
        <f t="shared" si="158"/>
        <v>0</v>
      </c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</row>
    <row r="964" spans="2:38" ht="12.75"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>
        <f t="shared" si="160"/>
      </c>
      <c r="P964" s="71"/>
      <c r="Q964" s="71"/>
      <c r="R964" s="71"/>
      <c r="S964" s="71"/>
      <c r="T964" s="71"/>
      <c r="U964" s="71"/>
      <c r="V964" s="71"/>
      <c r="W964" s="71"/>
      <c r="X964" s="71"/>
      <c r="Y964" s="71">
        <f t="shared" si="159"/>
        <v>0</v>
      </c>
      <c r="Z964" s="71">
        <f t="shared" si="158"/>
        <v>0</v>
      </c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</row>
    <row r="965" spans="2:38" ht="12.75"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>
        <f t="shared" si="160"/>
      </c>
      <c r="P965" s="71"/>
      <c r="Q965" s="71"/>
      <c r="R965" s="71"/>
      <c r="S965" s="71"/>
      <c r="T965" s="71"/>
      <c r="U965" s="71"/>
      <c r="V965" s="71"/>
      <c r="W965" s="71"/>
      <c r="X965" s="71"/>
      <c r="Y965" s="71">
        <f t="shared" si="159"/>
        <v>0</v>
      </c>
      <c r="Z965" s="71">
        <f t="shared" si="158"/>
        <v>0</v>
      </c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</row>
    <row r="966" spans="2:38" ht="12.75"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>
        <f t="shared" si="160"/>
      </c>
      <c r="P966" s="71"/>
      <c r="Q966" s="71"/>
      <c r="R966" s="71"/>
      <c r="S966" s="71"/>
      <c r="T966" s="71"/>
      <c r="U966" s="71"/>
      <c r="V966" s="71"/>
      <c r="W966" s="71"/>
      <c r="X966" s="71"/>
      <c r="Y966" s="71">
        <f t="shared" si="159"/>
        <v>0</v>
      </c>
      <c r="Z966" s="71">
        <f t="shared" si="158"/>
        <v>0</v>
      </c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</row>
    <row r="967" spans="2:38" ht="12.75"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>
        <f t="shared" si="160"/>
      </c>
      <c r="P967" s="71"/>
      <c r="Q967" s="71"/>
      <c r="R967" s="71"/>
      <c r="S967" s="71"/>
      <c r="T967" s="71"/>
      <c r="U967" s="71"/>
      <c r="V967" s="71"/>
      <c r="W967" s="71"/>
      <c r="X967" s="71"/>
      <c r="Y967" s="71">
        <f t="shared" si="159"/>
        <v>0</v>
      </c>
      <c r="Z967" s="71">
        <f t="shared" si="158"/>
        <v>0</v>
      </c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</row>
    <row r="968" spans="2:38" ht="12.75"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>
        <f t="shared" si="160"/>
      </c>
      <c r="P968" s="71"/>
      <c r="Q968" s="71"/>
      <c r="R968" s="71"/>
      <c r="S968" s="71"/>
      <c r="T968" s="71"/>
      <c r="U968" s="71"/>
      <c r="V968" s="71"/>
      <c r="W968" s="71"/>
      <c r="X968" s="71"/>
      <c r="Y968" s="71">
        <f t="shared" si="159"/>
        <v>0</v>
      </c>
      <c r="Z968" s="71">
        <f t="shared" si="158"/>
        <v>0</v>
      </c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</row>
    <row r="969" spans="2:38" ht="12.75"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>
        <f t="shared" si="160"/>
      </c>
      <c r="P969" s="71"/>
      <c r="Q969" s="71"/>
      <c r="R969" s="71"/>
      <c r="S969" s="71"/>
      <c r="T969" s="71"/>
      <c r="U969" s="71"/>
      <c r="V969" s="71"/>
      <c r="W969" s="71"/>
      <c r="X969" s="71"/>
      <c r="Y969" s="71">
        <f t="shared" si="159"/>
        <v>0</v>
      </c>
      <c r="Z969" s="71">
        <f t="shared" si="158"/>
        <v>0</v>
      </c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</row>
    <row r="970" spans="2:38" ht="12.75"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>
        <f t="shared" si="160"/>
      </c>
      <c r="P970" s="71"/>
      <c r="Q970" s="71"/>
      <c r="R970" s="71"/>
      <c r="S970" s="71"/>
      <c r="T970" s="71"/>
      <c r="U970" s="71"/>
      <c r="V970" s="71"/>
      <c r="W970" s="71"/>
      <c r="X970" s="71"/>
      <c r="Y970" s="71">
        <f t="shared" si="159"/>
        <v>0</v>
      </c>
      <c r="Z970" s="71">
        <f t="shared" si="158"/>
        <v>0</v>
      </c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</row>
    <row r="971" spans="2:38" ht="12.75"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>
        <f t="shared" si="160"/>
      </c>
      <c r="P971" s="71"/>
      <c r="Q971" s="71"/>
      <c r="R971" s="71"/>
      <c r="S971" s="71"/>
      <c r="T971" s="71"/>
      <c r="U971" s="71"/>
      <c r="V971" s="71"/>
      <c r="W971" s="71"/>
      <c r="X971" s="71"/>
      <c r="Y971" s="71">
        <f t="shared" si="159"/>
        <v>0</v>
      </c>
      <c r="Z971" s="71">
        <f t="shared" si="158"/>
        <v>0</v>
      </c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</row>
    <row r="972" spans="2:38" ht="12.75"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>
        <f t="shared" si="160"/>
      </c>
      <c r="P972" s="71"/>
      <c r="Q972" s="71"/>
      <c r="R972" s="71"/>
      <c r="S972" s="71"/>
      <c r="T972" s="71"/>
      <c r="U972" s="71"/>
      <c r="V972" s="71"/>
      <c r="W972" s="71"/>
      <c r="X972" s="71"/>
      <c r="Y972" s="71">
        <f t="shared" si="159"/>
        <v>0</v>
      </c>
      <c r="Z972" s="71">
        <f t="shared" si="158"/>
        <v>0</v>
      </c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</row>
    <row r="973" spans="2:38" ht="12.75"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>
        <f t="shared" si="160"/>
      </c>
      <c r="P973" s="71"/>
      <c r="Q973" s="71"/>
      <c r="R973" s="71"/>
      <c r="S973" s="71"/>
      <c r="T973" s="71"/>
      <c r="U973" s="71"/>
      <c r="V973" s="71"/>
      <c r="W973" s="71"/>
      <c r="X973" s="71"/>
      <c r="Y973" s="71">
        <f t="shared" si="159"/>
        <v>0</v>
      </c>
      <c r="Z973" s="71">
        <f t="shared" si="158"/>
        <v>0</v>
      </c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</row>
    <row r="974" spans="2:38" ht="12.75"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>
        <f t="shared" si="160"/>
      </c>
      <c r="P974" s="71"/>
      <c r="Q974" s="71"/>
      <c r="R974" s="71"/>
      <c r="S974" s="71"/>
      <c r="T974" s="71"/>
      <c r="U974" s="71"/>
      <c r="V974" s="71"/>
      <c r="W974" s="71"/>
      <c r="X974" s="71"/>
      <c r="Y974" s="71">
        <f t="shared" si="159"/>
        <v>0</v>
      </c>
      <c r="Z974" s="71">
        <f t="shared" si="158"/>
        <v>0</v>
      </c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</row>
    <row r="975" spans="2:38" ht="12.75"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>
        <f t="shared" si="160"/>
      </c>
      <c r="P975" s="71"/>
      <c r="Q975" s="71"/>
      <c r="R975" s="71"/>
      <c r="S975" s="71"/>
      <c r="T975" s="71"/>
      <c r="U975" s="71"/>
      <c r="V975" s="71"/>
      <c r="W975" s="71"/>
      <c r="X975" s="71"/>
      <c r="Y975" s="71">
        <f t="shared" si="159"/>
        <v>0</v>
      </c>
      <c r="Z975" s="71">
        <f t="shared" si="158"/>
        <v>0</v>
      </c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</row>
    <row r="976" spans="2:38" ht="12.75"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>
        <f t="shared" si="160"/>
      </c>
      <c r="P976" s="71"/>
      <c r="Q976" s="71"/>
      <c r="R976" s="71"/>
      <c r="S976" s="71"/>
      <c r="T976" s="71"/>
      <c r="U976" s="71"/>
      <c r="V976" s="71"/>
      <c r="W976" s="71"/>
      <c r="X976" s="71"/>
      <c r="Y976" s="71">
        <f t="shared" si="159"/>
        <v>0</v>
      </c>
      <c r="Z976" s="71">
        <f t="shared" si="158"/>
        <v>0</v>
      </c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</row>
    <row r="977" spans="2:38" ht="12.75"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>
        <f t="shared" si="160"/>
      </c>
      <c r="P977" s="71"/>
      <c r="Q977" s="71"/>
      <c r="R977" s="71"/>
      <c r="S977" s="71"/>
      <c r="T977" s="71"/>
      <c r="U977" s="71"/>
      <c r="V977" s="71"/>
      <c r="W977" s="71"/>
      <c r="X977" s="71"/>
      <c r="Y977" s="71">
        <f t="shared" si="159"/>
        <v>0</v>
      </c>
      <c r="Z977" s="71">
        <f t="shared" si="158"/>
        <v>0</v>
      </c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</row>
    <row r="978" spans="2:38" ht="12.75"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>
        <f t="shared" si="160"/>
      </c>
      <c r="P978" s="71"/>
      <c r="Q978" s="71"/>
      <c r="R978" s="71"/>
      <c r="S978" s="71"/>
      <c r="T978" s="71"/>
      <c r="U978" s="71"/>
      <c r="V978" s="71"/>
      <c r="W978" s="71"/>
      <c r="X978" s="71"/>
      <c r="Y978" s="71">
        <f t="shared" si="159"/>
        <v>0</v>
      </c>
      <c r="Z978" s="71">
        <f t="shared" si="158"/>
        <v>0</v>
      </c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</row>
    <row r="979" spans="2:38" ht="12.75"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>
        <f t="shared" si="160"/>
      </c>
      <c r="P979" s="71"/>
      <c r="Q979" s="71"/>
      <c r="R979" s="71"/>
      <c r="S979" s="71"/>
      <c r="T979" s="71"/>
      <c r="U979" s="71"/>
      <c r="V979" s="71"/>
      <c r="W979" s="71"/>
      <c r="X979" s="71"/>
      <c r="Y979" s="71">
        <f t="shared" si="159"/>
        <v>0</v>
      </c>
      <c r="Z979" s="71">
        <f t="shared" si="158"/>
        <v>0</v>
      </c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</row>
    <row r="980" spans="2:38" ht="12.75"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>
        <f t="shared" si="160"/>
      </c>
      <c r="P980" s="71"/>
      <c r="Q980" s="71"/>
      <c r="R980" s="71"/>
      <c r="S980" s="71"/>
      <c r="T980" s="71"/>
      <c r="U980" s="71"/>
      <c r="V980" s="71"/>
      <c r="W980" s="71"/>
      <c r="X980" s="71"/>
      <c r="Y980" s="71">
        <f t="shared" si="159"/>
        <v>0</v>
      </c>
      <c r="Z980" s="71">
        <f t="shared" si="158"/>
        <v>0</v>
      </c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</row>
    <row r="981" spans="2:38" ht="12.75"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>
        <f t="shared" si="160"/>
      </c>
      <c r="P981" s="71"/>
      <c r="Q981" s="71"/>
      <c r="R981" s="71"/>
      <c r="S981" s="71"/>
      <c r="T981" s="71"/>
      <c r="U981" s="71"/>
      <c r="V981" s="71"/>
      <c r="W981" s="71"/>
      <c r="X981" s="71"/>
      <c r="Y981" s="71">
        <f t="shared" si="159"/>
        <v>0</v>
      </c>
      <c r="Z981" s="71">
        <f t="shared" si="158"/>
        <v>0</v>
      </c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</row>
    <row r="982" spans="2:38" ht="12.75"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>
        <f t="shared" si="160"/>
      </c>
      <c r="P982" s="71"/>
      <c r="Q982" s="71"/>
      <c r="R982" s="71"/>
      <c r="S982" s="71"/>
      <c r="T982" s="71"/>
      <c r="U982" s="71"/>
      <c r="V982" s="71"/>
      <c r="W982" s="71"/>
      <c r="X982" s="71"/>
      <c r="Y982" s="71">
        <f t="shared" si="159"/>
        <v>0</v>
      </c>
      <c r="Z982" s="71">
        <f t="shared" si="158"/>
        <v>0</v>
      </c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</row>
    <row r="983" spans="2:38" ht="12.75"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>
        <f t="shared" si="160"/>
      </c>
      <c r="P983" s="71"/>
      <c r="Q983" s="71"/>
      <c r="R983" s="71"/>
      <c r="S983" s="71"/>
      <c r="T983" s="71"/>
      <c r="U983" s="71"/>
      <c r="V983" s="71"/>
      <c r="W983" s="71"/>
      <c r="X983" s="71"/>
      <c r="Y983" s="71">
        <f t="shared" si="159"/>
        <v>0</v>
      </c>
      <c r="Z983" s="71">
        <f t="shared" si="158"/>
        <v>0</v>
      </c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</row>
    <row r="984" spans="2:38" ht="12.75"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>
        <f t="shared" si="160"/>
      </c>
      <c r="P984" s="71"/>
      <c r="Q984" s="71"/>
      <c r="R984" s="71"/>
      <c r="S984" s="71"/>
      <c r="T984" s="71"/>
      <c r="U984" s="71"/>
      <c r="V984" s="71"/>
      <c r="W984" s="71"/>
      <c r="X984" s="71"/>
      <c r="Y984" s="71">
        <f t="shared" si="159"/>
        <v>0</v>
      </c>
      <c r="Z984" s="71">
        <f t="shared" si="158"/>
        <v>0</v>
      </c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</row>
    <row r="985" spans="2:38" ht="12.75"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>
        <f t="shared" si="160"/>
      </c>
      <c r="P985" s="71"/>
      <c r="Q985" s="71"/>
      <c r="R985" s="71"/>
      <c r="S985" s="71"/>
      <c r="T985" s="71"/>
      <c r="U985" s="71"/>
      <c r="V985" s="71"/>
      <c r="W985" s="71"/>
      <c r="X985" s="71"/>
      <c r="Y985" s="71">
        <f t="shared" si="159"/>
        <v>0</v>
      </c>
      <c r="Z985" s="71">
        <f t="shared" si="158"/>
        <v>0</v>
      </c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</row>
    <row r="986" spans="2:38" ht="12.75"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>
        <f t="shared" si="160"/>
      </c>
      <c r="P986" s="71"/>
      <c r="Q986" s="71"/>
      <c r="R986" s="71"/>
      <c r="S986" s="71"/>
      <c r="T986" s="71"/>
      <c r="U986" s="71"/>
      <c r="V986" s="71"/>
      <c r="W986" s="71"/>
      <c r="X986" s="71"/>
      <c r="Y986" s="71">
        <f t="shared" si="159"/>
        <v>0</v>
      </c>
      <c r="Z986" s="71">
        <f t="shared" si="158"/>
        <v>0</v>
      </c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</row>
    <row r="987" spans="2:38" ht="12.75"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>
        <f t="shared" si="160"/>
      </c>
      <c r="P987" s="71"/>
      <c r="Q987" s="71"/>
      <c r="R987" s="71"/>
      <c r="S987" s="71"/>
      <c r="T987" s="71"/>
      <c r="U987" s="71"/>
      <c r="V987" s="71"/>
      <c r="W987" s="71"/>
      <c r="X987" s="71"/>
      <c r="Y987" s="71">
        <f t="shared" si="159"/>
        <v>0</v>
      </c>
      <c r="Z987" s="71">
        <f t="shared" si="158"/>
        <v>0</v>
      </c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</row>
    <row r="988" spans="2:38" ht="12.75"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>
        <f t="shared" si="160"/>
      </c>
      <c r="P988" s="71"/>
      <c r="Q988" s="71"/>
      <c r="R988" s="71"/>
      <c r="S988" s="71"/>
      <c r="T988" s="71"/>
      <c r="U988" s="71"/>
      <c r="V988" s="71"/>
      <c r="W988" s="71"/>
      <c r="X988" s="71"/>
      <c r="Y988" s="71">
        <f t="shared" si="159"/>
        <v>0</v>
      </c>
      <c r="Z988" s="71">
        <f t="shared" si="158"/>
        <v>0</v>
      </c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</row>
    <row r="989" spans="2:38" ht="12.75"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>
        <f t="shared" si="160"/>
      </c>
      <c r="P989" s="71"/>
      <c r="Q989" s="71"/>
      <c r="R989" s="71"/>
      <c r="S989" s="71"/>
      <c r="T989" s="71"/>
      <c r="U989" s="71"/>
      <c r="V989" s="71"/>
      <c r="W989" s="71"/>
      <c r="X989" s="71"/>
      <c r="Y989" s="71">
        <f t="shared" si="159"/>
        <v>0</v>
      </c>
      <c r="Z989" s="71">
        <f t="shared" si="158"/>
        <v>0</v>
      </c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</row>
    <row r="990" spans="2:38" ht="12.75"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>
        <f t="shared" si="160"/>
      </c>
      <c r="P990" s="71"/>
      <c r="Q990" s="71"/>
      <c r="R990" s="71"/>
      <c r="S990" s="71"/>
      <c r="T990" s="71"/>
      <c r="U990" s="71"/>
      <c r="V990" s="71"/>
      <c r="W990" s="71"/>
      <c r="X990" s="71"/>
      <c r="Y990" s="71">
        <f t="shared" si="159"/>
        <v>0</v>
      </c>
      <c r="Z990" s="71">
        <f t="shared" si="158"/>
        <v>0</v>
      </c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</row>
    <row r="991" spans="2:38" ht="12.75"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>
        <f t="shared" si="160"/>
      </c>
      <c r="P991" s="71"/>
      <c r="Q991" s="71"/>
      <c r="R991" s="71"/>
      <c r="S991" s="71"/>
      <c r="T991" s="71"/>
      <c r="U991" s="71"/>
      <c r="V991" s="71"/>
      <c r="W991" s="71"/>
      <c r="X991" s="71"/>
      <c r="Y991" s="71">
        <f t="shared" si="159"/>
        <v>0</v>
      </c>
      <c r="Z991" s="71">
        <f aca="true" t="shared" si="161" ref="Z991:Z1014">IF($O$8&gt;0,(0.3^2-Y991^2)^(1/2),0)</f>
        <v>0</v>
      </c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</row>
    <row r="992" spans="2:38" ht="12.75"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>
        <f t="shared" si="160"/>
      </c>
      <c r="P992" s="71"/>
      <c r="Q992" s="71"/>
      <c r="R992" s="71"/>
      <c r="S992" s="71"/>
      <c r="T992" s="71"/>
      <c r="U992" s="71"/>
      <c r="V992" s="71"/>
      <c r="W992" s="71"/>
      <c r="X992" s="71"/>
      <c r="Y992" s="71">
        <f t="shared" si="159"/>
        <v>0</v>
      </c>
      <c r="Z992" s="71">
        <f t="shared" si="161"/>
        <v>0</v>
      </c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</row>
    <row r="993" spans="2:38" ht="12.75"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>
        <f t="shared" si="160"/>
      </c>
      <c r="P993" s="71"/>
      <c r="Q993" s="71"/>
      <c r="R993" s="71"/>
      <c r="S993" s="71"/>
      <c r="T993" s="71"/>
      <c r="U993" s="71"/>
      <c r="V993" s="71"/>
      <c r="W993" s="71"/>
      <c r="X993" s="71"/>
      <c r="Y993" s="71">
        <f t="shared" si="159"/>
        <v>0</v>
      </c>
      <c r="Z993" s="71">
        <f t="shared" si="161"/>
        <v>0</v>
      </c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</row>
    <row r="994" spans="2:38" ht="12.75"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>
        <f t="shared" si="160"/>
      </c>
      <c r="P994" s="71"/>
      <c r="Q994" s="71"/>
      <c r="R994" s="71"/>
      <c r="S994" s="71"/>
      <c r="T994" s="71"/>
      <c r="U994" s="71"/>
      <c r="V994" s="71"/>
      <c r="W994" s="71"/>
      <c r="X994" s="71"/>
      <c r="Y994" s="71">
        <f t="shared" si="159"/>
        <v>0</v>
      </c>
      <c r="Z994" s="71">
        <f t="shared" si="161"/>
        <v>0</v>
      </c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</row>
    <row r="995" spans="2:38" ht="12.75"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>
        <f t="shared" si="160"/>
      </c>
      <c r="P995" s="71"/>
      <c r="Q995" s="71"/>
      <c r="R995" s="71"/>
      <c r="S995" s="71"/>
      <c r="T995" s="71"/>
      <c r="U995" s="71"/>
      <c r="V995" s="71"/>
      <c r="W995" s="71"/>
      <c r="X995" s="71"/>
      <c r="Y995" s="71">
        <f t="shared" si="159"/>
        <v>0</v>
      </c>
      <c r="Z995" s="71">
        <f t="shared" si="161"/>
        <v>0</v>
      </c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</row>
    <row r="996" spans="2:38" ht="12.75"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>
        <f t="shared" si="160"/>
      </c>
      <c r="P996" s="71"/>
      <c r="Q996" s="71"/>
      <c r="R996" s="71"/>
      <c r="S996" s="71"/>
      <c r="T996" s="71"/>
      <c r="U996" s="71"/>
      <c r="V996" s="71"/>
      <c r="W996" s="71"/>
      <c r="X996" s="71"/>
      <c r="Y996" s="71">
        <f t="shared" si="159"/>
        <v>0</v>
      </c>
      <c r="Z996" s="71">
        <f t="shared" si="161"/>
        <v>0</v>
      </c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</row>
    <row r="997" spans="2:38" ht="12.75"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>
        <f t="shared" si="160"/>
      </c>
      <c r="P997" s="71"/>
      <c r="Q997" s="71"/>
      <c r="R997" s="71"/>
      <c r="S997" s="71"/>
      <c r="T997" s="71"/>
      <c r="U997" s="71"/>
      <c r="V997" s="71"/>
      <c r="W997" s="71"/>
      <c r="X997" s="71"/>
      <c r="Y997" s="71">
        <f t="shared" si="159"/>
        <v>0</v>
      </c>
      <c r="Z997" s="71">
        <f t="shared" si="161"/>
        <v>0</v>
      </c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</row>
    <row r="998" spans="2:38" ht="12.75"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>
        <f t="shared" si="160"/>
      </c>
      <c r="P998" s="71"/>
      <c r="Q998" s="71"/>
      <c r="R998" s="71"/>
      <c r="S998" s="71"/>
      <c r="T998" s="71"/>
      <c r="U998" s="71"/>
      <c r="V998" s="71"/>
      <c r="W998" s="71"/>
      <c r="X998" s="71"/>
      <c r="Y998" s="71">
        <f aca="true" t="shared" si="162" ref="Y998:Y1014">IF(AND($O$8&gt;0,Y997&gt;-((0.3^2*(1-$O$8^2))^(1/2))),Y997-0.02,IF(AND($O$8&lt;0,Y997&gt;-((0.3^2*(1-$O$8^2))^(1/2))),Y997-0.02,Y997))</f>
        <v>0</v>
      </c>
      <c r="Z998" s="71">
        <f t="shared" si="161"/>
        <v>0</v>
      </c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</row>
    <row r="999" spans="2:38" ht="12.75"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>
        <f t="shared" si="160"/>
      </c>
      <c r="P999" s="71"/>
      <c r="Q999" s="71"/>
      <c r="R999" s="71"/>
      <c r="S999" s="71"/>
      <c r="T999" s="71"/>
      <c r="U999" s="71"/>
      <c r="V999" s="71"/>
      <c r="W999" s="71"/>
      <c r="X999" s="71"/>
      <c r="Y999" s="71">
        <f t="shared" si="162"/>
        <v>0</v>
      </c>
      <c r="Z999" s="71">
        <f t="shared" si="161"/>
        <v>0</v>
      </c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</row>
    <row r="1000" spans="2:38" ht="12.75"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>
        <f t="shared" si="160"/>
      </c>
      <c r="P1000" s="71"/>
      <c r="Q1000" s="71"/>
      <c r="R1000" s="71"/>
      <c r="S1000" s="71"/>
      <c r="T1000" s="71"/>
      <c r="U1000" s="71"/>
      <c r="V1000" s="71"/>
      <c r="W1000" s="71"/>
      <c r="X1000" s="71"/>
      <c r="Y1000" s="71">
        <f t="shared" si="162"/>
        <v>0</v>
      </c>
      <c r="Z1000" s="71">
        <f t="shared" si="161"/>
        <v>0</v>
      </c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</row>
    <row r="1001" spans="2:38" ht="12.75"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>
        <f t="shared" si="160"/>
      </c>
      <c r="P1001" s="71"/>
      <c r="Q1001" s="71"/>
      <c r="R1001" s="71"/>
      <c r="S1001" s="71"/>
      <c r="T1001" s="71"/>
      <c r="U1001" s="71"/>
      <c r="V1001" s="71"/>
      <c r="W1001" s="71"/>
      <c r="X1001" s="71"/>
      <c r="Y1001" s="71">
        <f t="shared" si="162"/>
        <v>0</v>
      </c>
      <c r="Z1001" s="71">
        <f t="shared" si="161"/>
        <v>0</v>
      </c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</row>
    <row r="1002" spans="2:38" ht="12.75"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>
        <f t="shared" si="160"/>
      </c>
      <c r="P1002" s="71"/>
      <c r="Q1002" s="71"/>
      <c r="R1002" s="71"/>
      <c r="S1002" s="71"/>
      <c r="T1002" s="71"/>
      <c r="U1002" s="71"/>
      <c r="V1002" s="71"/>
      <c r="W1002" s="71"/>
      <c r="X1002" s="71"/>
      <c r="Y1002" s="71">
        <f t="shared" si="162"/>
        <v>0</v>
      </c>
      <c r="Z1002" s="71">
        <f t="shared" si="161"/>
        <v>0</v>
      </c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</row>
    <row r="1003" spans="2:38" ht="12.75"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>
        <f t="shared" si="160"/>
      </c>
      <c r="P1003" s="71"/>
      <c r="Q1003" s="71"/>
      <c r="R1003" s="71"/>
      <c r="S1003" s="71"/>
      <c r="T1003" s="71"/>
      <c r="U1003" s="71"/>
      <c r="V1003" s="71"/>
      <c r="W1003" s="71"/>
      <c r="X1003" s="71"/>
      <c r="Y1003" s="71">
        <f t="shared" si="162"/>
        <v>0</v>
      </c>
      <c r="Z1003" s="71">
        <f t="shared" si="161"/>
        <v>0</v>
      </c>
      <c r="AA1003" s="71"/>
      <c r="AB1003" s="71"/>
      <c r="AC1003" s="71"/>
      <c r="AD1003" s="71"/>
      <c r="AE1003" s="71"/>
      <c r="AF1003" s="71"/>
      <c r="AG1003" s="71"/>
      <c r="AH1003" s="71"/>
      <c r="AI1003" s="71"/>
      <c r="AJ1003" s="71"/>
      <c r="AK1003" s="71"/>
      <c r="AL1003" s="71"/>
    </row>
    <row r="1004" spans="2:38" ht="12.75">
      <c r="B1004" s="71"/>
      <c r="C1004" s="71"/>
      <c r="D1004" s="71"/>
      <c r="E1004" s="71"/>
      <c r="F1004" s="71"/>
      <c r="G1004" s="71"/>
      <c r="H1004" s="71"/>
      <c r="I1004" s="71"/>
      <c r="J1004" s="71"/>
      <c r="K1004" s="71"/>
      <c r="L1004" s="71"/>
      <c r="M1004" s="71"/>
      <c r="N1004" s="71"/>
      <c r="O1004" s="71">
        <f t="shared" si="160"/>
      </c>
      <c r="P1004" s="71"/>
      <c r="Q1004" s="71"/>
      <c r="R1004" s="71"/>
      <c r="S1004" s="71"/>
      <c r="T1004" s="71"/>
      <c r="U1004" s="71"/>
      <c r="V1004" s="71"/>
      <c r="W1004" s="71"/>
      <c r="X1004" s="71"/>
      <c r="Y1004" s="71">
        <f t="shared" si="162"/>
        <v>0</v>
      </c>
      <c r="Z1004" s="71">
        <f t="shared" si="161"/>
        <v>0</v>
      </c>
      <c r="AA1004" s="71"/>
      <c r="AB1004" s="71"/>
      <c r="AC1004" s="71"/>
      <c r="AD1004" s="71"/>
      <c r="AE1004" s="71"/>
      <c r="AF1004" s="71"/>
      <c r="AG1004" s="71"/>
      <c r="AH1004" s="71"/>
      <c r="AI1004" s="71"/>
      <c r="AJ1004" s="71"/>
      <c r="AK1004" s="71"/>
      <c r="AL1004" s="71"/>
    </row>
    <row r="1005" spans="2:38" ht="12.75">
      <c r="B1005" s="71"/>
      <c r="C1005" s="71"/>
      <c r="D1005" s="71"/>
      <c r="E1005" s="71"/>
      <c r="F1005" s="71"/>
      <c r="G1005" s="71"/>
      <c r="H1005" s="71"/>
      <c r="I1005" s="71"/>
      <c r="J1005" s="71"/>
      <c r="K1005" s="71"/>
      <c r="L1005" s="71"/>
      <c r="M1005" s="71"/>
      <c r="N1005" s="71"/>
      <c r="O1005" s="71">
        <f t="shared" si="160"/>
      </c>
      <c r="P1005" s="71"/>
      <c r="Q1005" s="71"/>
      <c r="R1005" s="71"/>
      <c r="S1005" s="71"/>
      <c r="T1005" s="71"/>
      <c r="U1005" s="71"/>
      <c r="V1005" s="71"/>
      <c r="W1005" s="71"/>
      <c r="X1005" s="71"/>
      <c r="Y1005" s="71">
        <f t="shared" si="162"/>
        <v>0</v>
      </c>
      <c r="Z1005" s="71">
        <f t="shared" si="161"/>
        <v>0</v>
      </c>
      <c r="AA1005" s="71"/>
      <c r="AB1005" s="71"/>
      <c r="AC1005" s="71"/>
      <c r="AD1005" s="71"/>
      <c r="AE1005" s="71"/>
      <c r="AF1005" s="71"/>
      <c r="AG1005" s="71"/>
      <c r="AH1005" s="71"/>
      <c r="AI1005" s="71"/>
      <c r="AJ1005" s="71"/>
      <c r="AK1005" s="71"/>
      <c r="AL1005" s="71"/>
    </row>
    <row r="1006" spans="2:38" ht="12.75">
      <c r="B1006" s="71"/>
      <c r="C1006" s="71"/>
      <c r="D1006" s="71"/>
      <c r="E1006" s="71"/>
      <c r="F1006" s="71"/>
      <c r="G1006" s="71"/>
      <c r="H1006" s="71"/>
      <c r="I1006" s="71"/>
      <c r="J1006" s="71"/>
      <c r="K1006" s="71"/>
      <c r="L1006" s="71"/>
      <c r="M1006" s="71"/>
      <c r="N1006" s="71"/>
      <c r="O1006" s="71">
        <f t="shared" si="160"/>
      </c>
      <c r="P1006" s="71"/>
      <c r="Q1006" s="71"/>
      <c r="R1006" s="71"/>
      <c r="S1006" s="71"/>
      <c r="T1006" s="71"/>
      <c r="U1006" s="71"/>
      <c r="V1006" s="71"/>
      <c r="W1006" s="71"/>
      <c r="X1006" s="71"/>
      <c r="Y1006" s="71">
        <f t="shared" si="162"/>
        <v>0</v>
      </c>
      <c r="Z1006" s="71">
        <f t="shared" si="161"/>
        <v>0</v>
      </c>
      <c r="AA1006" s="71"/>
      <c r="AB1006" s="71"/>
      <c r="AC1006" s="71"/>
      <c r="AD1006" s="71"/>
      <c r="AE1006" s="71"/>
      <c r="AF1006" s="71"/>
      <c r="AG1006" s="71"/>
      <c r="AH1006" s="71"/>
      <c r="AI1006" s="71"/>
      <c r="AJ1006" s="71"/>
      <c r="AK1006" s="71"/>
      <c r="AL1006" s="71"/>
    </row>
    <row r="1007" spans="2:38" ht="12.75">
      <c r="B1007" s="71"/>
      <c r="C1007" s="71"/>
      <c r="D1007" s="71"/>
      <c r="E1007" s="71"/>
      <c r="F1007" s="71"/>
      <c r="G1007" s="71"/>
      <c r="H1007" s="71"/>
      <c r="I1007" s="71"/>
      <c r="J1007" s="71"/>
      <c r="K1007" s="71"/>
      <c r="L1007" s="71"/>
      <c r="M1007" s="71"/>
      <c r="N1007" s="71"/>
      <c r="O1007" s="71">
        <f t="shared" si="160"/>
      </c>
      <c r="P1007" s="71"/>
      <c r="Q1007" s="71"/>
      <c r="R1007" s="71"/>
      <c r="S1007" s="71"/>
      <c r="T1007" s="71"/>
      <c r="U1007" s="71"/>
      <c r="V1007" s="71"/>
      <c r="W1007" s="71"/>
      <c r="X1007" s="71"/>
      <c r="Y1007" s="71">
        <f t="shared" si="162"/>
        <v>0</v>
      </c>
      <c r="Z1007" s="71">
        <f t="shared" si="161"/>
        <v>0</v>
      </c>
      <c r="AA1007" s="71"/>
      <c r="AB1007" s="71"/>
      <c r="AC1007" s="71"/>
      <c r="AD1007" s="71"/>
      <c r="AE1007" s="71"/>
      <c r="AF1007" s="71"/>
      <c r="AG1007" s="71"/>
      <c r="AH1007" s="71"/>
      <c r="AI1007" s="71"/>
      <c r="AJ1007" s="71"/>
      <c r="AK1007" s="71"/>
      <c r="AL1007" s="71"/>
    </row>
    <row r="1008" spans="2:38" ht="12.75">
      <c r="B1008" s="71"/>
      <c r="C1008" s="71"/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>
        <f t="shared" si="160"/>
      </c>
      <c r="P1008" s="71"/>
      <c r="Q1008" s="71"/>
      <c r="R1008" s="71"/>
      <c r="S1008" s="71"/>
      <c r="T1008" s="71"/>
      <c r="U1008" s="71"/>
      <c r="V1008" s="71"/>
      <c r="W1008" s="71"/>
      <c r="X1008" s="71"/>
      <c r="Y1008" s="71">
        <f t="shared" si="162"/>
        <v>0</v>
      </c>
      <c r="Z1008" s="71">
        <f t="shared" si="161"/>
        <v>0</v>
      </c>
      <c r="AA1008" s="71"/>
      <c r="AB1008" s="71"/>
      <c r="AC1008" s="71"/>
      <c r="AD1008" s="71"/>
      <c r="AE1008" s="71"/>
      <c r="AF1008" s="71"/>
      <c r="AG1008" s="71"/>
      <c r="AH1008" s="71"/>
      <c r="AI1008" s="71"/>
      <c r="AJ1008" s="71"/>
      <c r="AK1008" s="71"/>
      <c r="AL1008" s="71"/>
    </row>
    <row r="1009" spans="2:38" ht="12.75">
      <c r="B1009" s="71"/>
      <c r="C1009" s="71"/>
      <c r="D1009" s="71"/>
      <c r="E1009" s="71"/>
      <c r="F1009" s="71"/>
      <c r="G1009" s="71"/>
      <c r="H1009" s="71"/>
      <c r="I1009" s="71"/>
      <c r="J1009" s="71"/>
      <c r="K1009" s="71"/>
      <c r="L1009" s="71"/>
      <c r="M1009" s="71"/>
      <c r="N1009" s="71"/>
      <c r="O1009" s="71">
        <f t="shared" si="160"/>
      </c>
      <c r="P1009" s="71"/>
      <c r="Q1009" s="71"/>
      <c r="R1009" s="71"/>
      <c r="S1009" s="71"/>
      <c r="T1009" s="71"/>
      <c r="U1009" s="71"/>
      <c r="V1009" s="71"/>
      <c r="W1009" s="71"/>
      <c r="X1009" s="71"/>
      <c r="Y1009" s="71">
        <f t="shared" si="162"/>
        <v>0</v>
      </c>
      <c r="Z1009" s="71">
        <f t="shared" si="161"/>
        <v>0</v>
      </c>
      <c r="AA1009" s="71"/>
      <c r="AB1009" s="71"/>
      <c r="AC1009" s="71"/>
      <c r="AD1009" s="71"/>
      <c r="AE1009" s="71"/>
      <c r="AF1009" s="71"/>
      <c r="AG1009" s="71"/>
      <c r="AH1009" s="71"/>
      <c r="AI1009" s="71"/>
      <c r="AJ1009" s="71"/>
      <c r="AK1009" s="71"/>
      <c r="AL1009" s="71"/>
    </row>
    <row r="1010" spans="2:38" ht="12.75">
      <c r="B1010" s="71"/>
      <c r="C1010" s="71"/>
      <c r="D1010" s="71"/>
      <c r="E1010" s="71"/>
      <c r="F1010" s="71"/>
      <c r="G1010" s="71"/>
      <c r="H1010" s="71"/>
      <c r="I1010" s="71"/>
      <c r="J1010" s="71"/>
      <c r="K1010" s="71"/>
      <c r="L1010" s="71"/>
      <c r="M1010" s="71"/>
      <c r="N1010" s="71"/>
      <c r="O1010" s="71">
        <f t="shared" si="160"/>
      </c>
      <c r="P1010" s="71"/>
      <c r="Q1010" s="71"/>
      <c r="R1010" s="71"/>
      <c r="S1010" s="71"/>
      <c r="T1010" s="71"/>
      <c r="U1010" s="71"/>
      <c r="V1010" s="71"/>
      <c r="W1010" s="71"/>
      <c r="X1010" s="71"/>
      <c r="Y1010" s="71">
        <f t="shared" si="162"/>
        <v>0</v>
      </c>
      <c r="Z1010" s="71">
        <f t="shared" si="161"/>
        <v>0</v>
      </c>
      <c r="AA1010" s="71"/>
      <c r="AB1010" s="71"/>
      <c r="AC1010" s="71"/>
      <c r="AD1010" s="71"/>
      <c r="AE1010" s="71"/>
      <c r="AF1010" s="71"/>
      <c r="AG1010" s="71"/>
      <c r="AH1010" s="71"/>
      <c r="AI1010" s="71"/>
      <c r="AJ1010" s="71"/>
      <c r="AK1010" s="71"/>
      <c r="AL1010" s="71"/>
    </row>
    <row r="1011" spans="2:38" ht="12.75">
      <c r="B1011" s="71"/>
      <c r="C1011" s="71"/>
      <c r="D1011" s="71"/>
      <c r="E1011" s="71"/>
      <c r="F1011" s="71"/>
      <c r="G1011" s="71"/>
      <c r="H1011" s="71"/>
      <c r="I1011" s="71"/>
      <c r="J1011" s="71"/>
      <c r="K1011" s="71"/>
      <c r="L1011" s="71"/>
      <c r="M1011" s="71"/>
      <c r="N1011" s="71"/>
      <c r="O1011" s="71">
        <f t="shared" si="160"/>
      </c>
      <c r="P1011" s="71"/>
      <c r="Q1011" s="71"/>
      <c r="R1011" s="71"/>
      <c r="S1011" s="71"/>
      <c r="T1011" s="71"/>
      <c r="U1011" s="71"/>
      <c r="V1011" s="71"/>
      <c r="W1011" s="71"/>
      <c r="X1011" s="71"/>
      <c r="Y1011" s="71">
        <f t="shared" si="162"/>
        <v>0</v>
      </c>
      <c r="Z1011" s="71">
        <f t="shared" si="161"/>
        <v>0</v>
      </c>
      <c r="AA1011" s="71"/>
      <c r="AB1011" s="71"/>
      <c r="AC1011" s="71"/>
      <c r="AD1011" s="71"/>
      <c r="AE1011" s="71"/>
      <c r="AF1011" s="71"/>
      <c r="AG1011" s="71"/>
      <c r="AH1011" s="71"/>
      <c r="AI1011" s="71"/>
      <c r="AJ1011" s="71"/>
      <c r="AK1011" s="71"/>
      <c r="AL1011" s="71"/>
    </row>
    <row r="1012" spans="2:38" ht="12.75">
      <c r="B1012" s="71"/>
      <c r="C1012" s="71"/>
      <c r="D1012" s="71"/>
      <c r="E1012" s="71"/>
      <c r="F1012" s="71"/>
      <c r="G1012" s="71"/>
      <c r="H1012" s="71"/>
      <c r="I1012" s="71"/>
      <c r="J1012" s="71"/>
      <c r="K1012" s="71"/>
      <c r="L1012" s="71"/>
      <c r="M1012" s="71"/>
      <c r="N1012" s="71"/>
      <c r="O1012" s="71">
        <f t="shared" si="160"/>
      </c>
      <c r="P1012" s="71"/>
      <c r="Q1012" s="71"/>
      <c r="R1012" s="71"/>
      <c r="S1012" s="71"/>
      <c r="T1012" s="71"/>
      <c r="U1012" s="71"/>
      <c r="V1012" s="71"/>
      <c r="W1012" s="71"/>
      <c r="X1012" s="71"/>
      <c r="Y1012" s="71">
        <f t="shared" si="162"/>
        <v>0</v>
      </c>
      <c r="Z1012" s="71">
        <f t="shared" si="161"/>
        <v>0</v>
      </c>
      <c r="AA1012" s="71"/>
      <c r="AB1012" s="71"/>
      <c r="AC1012" s="71"/>
      <c r="AD1012" s="71"/>
      <c r="AE1012" s="71"/>
      <c r="AF1012" s="71"/>
      <c r="AG1012" s="71"/>
      <c r="AH1012" s="71"/>
      <c r="AI1012" s="71"/>
      <c r="AJ1012" s="71"/>
      <c r="AK1012" s="71"/>
      <c r="AL1012" s="71"/>
    </row>
    <row r="1013" spans="2:38" ht="12.75">
      <c r="B1013" s="71"/>
      <c r="C1013" s="71"/>
      <c r="D1013" s="71"/>
      <c r="E1013" s="71"/>
      <c r="F1013" s="71"/>
      <c r="G1013" s="71"/>
      <c r="H1013" s="71"/>
      <c r="I1013" s="71"/>
      <c r="J1013" s="71"/>
      <c r="K1013" s="71"/>
      <c r="L1013" s="71"/>
      <c r="M1013" s="71"/>
      <c r="N1013" s="71"/>
      <c r="O1013" s="71">
        <f t="shared" si="160"/>
      </c>
      <c r="P1013" s="71"/>
      <c r="Q1013" s="71"/>
      <c r="R1013" s="71"/>
      <c r="S1013" s="71"/>
      <c r="T1013" s="71"/>
      <c r="U1013" s="71"/>
      <c r="V1013" s="71"/>
      <c r="W1013" s="71"/>
      <c r="X1013" s="71"/>
      <c r="Y1013" s="71">
        <f t="shared" si="162"/>
        <v>0</v>
      </c>
      <c r="Z1013" s="71">
        <f t="shared" si="161"/>
        <v>0</v>
      </c>
      <c r="AA1013" s="71"/>
      <c r="AB1013" s="71"/>
      <c r="AC1013" s="71"/>
      <c r="AD1013" s="71"/>
      <c r="AE1013" s="71"/>
      <c r="AF1013" s="71"/>
      <c r="AG1013" s="71"/>
      <c r="AH1013" s="71"/>
      <c r="AI1013" s="71"/>
      <c r="AJ1013" s="71"/>
      <c r="AK1013" s="71"/>
      <c r="AL1013" s="71"/>
    </row>
    <row r="1014" spans="2:38" ht="12.75">
      <c r="B1014" s="71"/>
      <c r="C1014" s="71"/>
      <c r="D1014" s="71"/>
      <c r="E1014" s="71"/>
      <c r="F1014" s="71"/>
      <c r="G1014" s="71"/>
      <c r="H1014" s="71"/>
      <c r="I1014" s="71"/>
      <c r="J1014" s="71"/>
      <c r="K1014" s="71"/>
      <c r="L1014" s="71"/>
      <c r="M1014" s="71"/>
      <c r="N1014" s="71"/>
      <c r="O1014" s="71">
        <f t="shared" si="160"/>
      </c>
      <c r="P1014" s="71"/>
      <c r="Q1014" s="71"/>
      <c r="R1014" s="71"/>
      <c r="S1014" s="71"/>
      <c r="T1014" s="71"/>
      <c r="U1014" s="71"/>
      <c r="V1014" s="71"/>
      <c r="W1014" s="71"/>
      <c r="X1014" s="71"/>
      <c r="Y1014" s="71">
        <f t="shared" si="162"/>
        <v>0</v>
      </c>
      <c r="Z1014" s="71">
        <f t="shared" si="161"/>
        <v>0</v>
      </c>
      <c r="AA1014" s="71"/>
      <c r="AB1014" s="71"/>
      <c r="AC1014" s="71"/>
      <c r="AD1014" s="71"/>
      <c r="AE1014" s="71"/>
      <c r="AF1014" s="71"/>
      <c r="AG1014" s="71"/>
      <c r="AH1014" s="71"/>
      <c r="AI1014" s="71"/>
      <c r="AJ1014" s="71"/>
      <c r="AK1014" s="71"/>
      <c r="AL1014" s="71"/>
    </row>
    <row r="1015" spans="2:38" ht="12.75">
      <c r="B1015" s="71"/>
      <c r="C1015" s="71"/>
      <c r="D1015" s="71"/>
      <c r="E1015" s="71"/>
      <c r="F1015" s="71"/>
      <c r="G1015" s="71"/>
      <c r="H1015" s="71"/>
      <c r="I1015" s="71"/>
      <c r="J1015" s="71"/>
      <c r="K1015" s="71"/>
      <c r="L1015" s="71"/>
      <c r="M1015" s="71"/>
      <c r="N1015" s="71"/>
      <c r="O1015" s="71">
        <f t="shared" si="160"/>
      </c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1"/>
      <c r="AI1015" s="71"/>
      <c r="AJ1015" s="71"/>
      <c r="AK1015" s="71"/>
      <c r="AL1015" s="71"/>
    </row>
    <row r="1016" spans="2:38" ht="12.75">
      <c r="B1016" s="71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1"/>
      <c r="O1016" s="71">
        <f t="shared" si="160"/>
      </c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1"/>
      <c r="AI1016" s="71"/>
      <c r="AJ1016" s="71"/>
      <c r="AK1016" s="71"/>
      <c r="AL1016" s="71"/>
    </row>
    <row r="1017" spans="2:38" ht="12.75">
      <c r="B1017" s="71"/>
      <c r="C1017" s="71"/>
      <c r="D1017" s="71"/>
      <c r="E1017" s="71"/>
      <c r="F1017" s="71"/>
      <c r="G1017" s="71"/>
      <c r="H1017" s="71"/>
      <c r="I1017" s="71"/>
      <c r="J1017" s="71"/>
      <c r="K1017" s="71"/>
      <c r="L1017" s="71"/>
      <c r="M1017" s="71"/>
      <c r="N1017" s="71"/>
      <c r="O1017" s="71">
        <f t="shared" si="160"/>
      </c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  <c r="AH1017" s="71"/>
      <c r="AI1017" s="71"/>
      <c r="AJ1017" s="71"/>
      <c r="AK1017" s="71"/>
      <c r="AL1017" s="71"/>
    </row>
    <row r="1018" spans="2:38" ht="12.75">
      <c r="B1018" s="71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1"/>
      <c r="O1018" s="71">
        <f t="shared" si="160"/>
      </c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  <c r="Z1018" s="71"/>
      <c r="AA1018" s="71"/>
      <c r="AB1018" s="71"/>
      <c r="AC1018" s="71"/>
      <c r="AD1018" s="71"/>
      <c r="AE1018" s="71"/>
      <c r="AF1018" s="71"/>
      <c r="AG1018" s="71"/>
      <c r="AH1018" s="71"/>
      <c r="AI1018" s="71"/>
      <c r="AJ1018" s="71"/>
      <c r="AK1018" s="71"/>
      <c r="AL1018" s="71"/>
    </row>
    <row r="1019" spans="2:38" ht="12.75">
      <c r="B1019" s="71"/>
      <c r="C1019" s="71"/>
      <c r="D1019" s="71"/>
      <c r="E1019" s="71"/>
      <c r="F1019" s="71"/>
      <c r="G1019" s="71"/>
      <c r="H1019" s="71"/>
      <c r="I1019" s="71"/>
      <c r="J1019" s="71"/>
      <c r="K1019" s="71"/>
      <c r="L1019" s="71"/>
      <c r="M1019" s="71"/>
      <c r="N1019" s="71"/>
      <c r="O1019" s="71">
        <f aca="true" t="shared" si="163" ref="O1019:O1082">IF(N1019="","",((0.45)^2-N1019^2)^(1/2))</f>
      </c>
      <c r="P1019" s="71"/>
      <c r="Q1019" s="71"/>
      <c r="R1019" s="71"/>
      <c r="S1019" s="71"/>
      <c r="T1019" s="71"/>
      <c r="U1019" s="71"/>
      <c r="V1019" s="71"/>
      <c r="W1019" s="71"/>
      <c r="X1019" s="71"/>
      <c r="Y1019" s="71"/>
      <c r="Z1019" s="71"/>
      <c r="AA1019" s="71"/>
      <c r="AB1019" s="71"/>
      <c r="AC1019" s="71"/>
      <c r="AD1019" s="71"/>
      <c r="AE1019" s="71"/>
      <c r="AF1019" s="71"/>
      <c r="AG1019" s="71"/>
      <c r="AH1019" s="71"/>
      <c r="AI1019" s="71"/>
      <c r="AJ1019" s="71"/>
      <c r="AK1019" s="71"/>
      <c r="AL1019" s="71"/>
    </row>
    <row r="1020" spans="2:38" ht="12.75">
      <c r="B1020" s="71"/>
      <c r="C1020" s="71"/>
      <c r="D1020" s="71"/>
      <c r="E1020" s="71"/>
      <c r="F1020" s="71"/>
      <c r="G1020" s="71"/>
      <c r="H1020" s="71"/>
      <c r="I1020" s="71"/>
      <c r="J1020" s="71"/>
      <c r="K1020" s="71"/>
      <c r="L1020" s="71"/>
      <c r="M1020" s="71"/>
      <c r="N1020" s="71"/>
      <c r="O1020" s="71">
        <f t="shared" si="163"/>
      </c>
      <c r="P1020" s="71"/>
      <c r="Q1020" s="71"/>
      <c r="R1020" s="71"/>
      <c r="S1020" s="71"/>
      <c r="T1020" s="71"/>
      <c r="U1020" s="71"/>
      <c r="V1020" s="71"/>
      <c r="W1020" s="71"/>
      <c r="X1020" s="71"/>
      <c r="Y1020" s="71"/>
      <c r="Z1020" s="71"/>
      <c r="AA1020" s="71"/>
      <c r="AB1020" s="71"/>
      <c r="AC1020" s="71"/>
      <c r="AD1020" s="71"/>
      <c r="AE1020" s="71"/>
      <c r="AF1020" s="71"/>
      <c r="AG1020" s="71"/>
      <c r="AH1020" s="71"/>
      <c r="AI1020" s="71"/>
      <c r="AJ1020" s="71"/>
      <c r="AK1020" s="71"/>
      <c r="AL1020" s="71"/>
    </row>
    <row r="1021" spans="2:38" ht="12.75">
      <c r="B1021" s="71"/>
      <c r="C1021" s="71"/>
      <c r="D1021" s="71"/>
      <c r="E1021" s="71"/>
      <c r="F1021" s="71"/>
      <c r="G1021" s="71"/>
      <c r="H1021" s="71"/>
      <c r="I1021" s="71"/>
      <c r="J1021" s="71"/>
      <c r="K1021" s="71"/>
      <c r="L1021" s="71"/>
      <c r="M1021" s="71"/>
      <c r="N1021" s="71"/>
      <c r="O1021" s="71">
        <f t="shared" si="163"/>
      </c>
      <c r="P1021" s="71"/>
      <c r="Q1021" s="71"/>
      <c r="R1021" s="71"/>
      <c r="S1021" s="71"/>
      <c r="T1021" s="71"/>
      <c r="U1021" s="71"/>
      <c r="V1021" s="71"/>
      <c r="W1021" s="71"/>
      <c r="X1021" s="71"/>
      <c r="Y1021" s="71"/>
      <c r="Z1021" s="71"/>
      <c r="AA1021" s="71"/>
      <c r="AB1021" s="71"/>
      <c r="AC1021" s="71"/>
      <c r="AD1021" s="71"/>
      <c r="AE1021" s="71"/>
      <c r="AF1021" s="71"/>
      <c r="AG1021" s="71"/>
      <c r="AH1021" s="71"/>
      <c r="AI1021" s="71"/>
      <c r="AJ1021" s="71"/>
      <c r="AK1021" s="71"/>
      <c r="AL1021" s="71"/>
    </row>
    <row r="1022" spans="2:38" ht="12.75">
      <c r="B1022" s="71"/>
      <c r="C1022" s="71"/>
      <c r="D1022" s="71"/>
      <c r="E1022" s="71"/>
      <c r="F1022" s="71"/>
      <c r="G1022" s="71"/>
      <c r="H1022" s="71"/>
      <c r="I1022" s="71"/>
      <c r="J1022" s="71"/>
      <c r="K1022" s="71"/>
      <c r="L1022" s="71"/>
      <c r="M1022" s="71"/>
      <c r="N1022" s="71"/>
      <c r="O1022" s="71">
        <f t="shared" si="163"/>
      </c>
      <c r="P1022" s="71"/>
      <c r="Q1022" s="71"/>
      <c r="R1022" s="71"/>
      <c r="S1022" s="71"/>
      <c r="T1022" s="71"/>
      <c r="U1022" s="71"/>
      <c r="V1022" s="71"/>
      <c r="W1022" s="71"/>
      <c r="X1022" s="71"/>
      <c r="Y1022" s="71"/>
      <c r="Z1022" s="71"/>
      <c r="AA1022" s="71"/>
      <c r="AB1022" s="71"/>
      <c r="AC1022" s="71"/>
      <c r="AD1022" s="71"/>
      <c r="AE1022" s="71"/>
      <c r="AF1022" s="71"/>
      <c r="AG1022" s="71"/>
      <c r="AH1022" s="71"/>
      <c r="AI1022" s="71"/>
      <c r="AJ1022" s="71"/>
      <c r="AK1022" s="71"/>
      <c r="AL1022" s="71"/>
    </row>
    <row r="1023" spans="2:38" ht="12.75">
      <c r="B1023" s="71"/>
      <c r="C1023" s="71"/>
      <c r="D1023" s="71"/>
      <c r="E1023" s="71"/>
      <c r="F1023" s="71"/>
      <c r="G1023" s="71"/>
      <c r="H1023" s="71"/>
      <c r="I1023" s="71"/>
      <c r="J1023" s="71"/>
      <c r="K1023" s="71"/>
      <c r="L1023" s="71"/>
      <c r="M1023" s="71"/>
      <c r="N1023" s="71"/>
      <c r="O1023" s="71">
        <f t="shared" si="163"/>
      </c>
      <c r="P1023" s="71"/>
      <c r="Q1023" s="71"/>
      <c r="R1023" s="71"/>
      <c r="S1023" s="71"/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  <c r="AF1023" s="71"/>
      <c r="AG1023" s="71"/>
      <c r="AH1023" s="71"/>
      <c r="AI1023" s="71"/>
      <c r="AJ1023" s="71"/>
      <c r="AK1023" s="71"/>
      <c r="AL1023" s="71"/>
    </row>
    <row r="1024" spans="2:38" ht="12.75">
      <c r="B1024" s="71"/>
      <c r="C1024" s="71"/>
      <c r="D1024" s="71"/>
      <c r="E1024" s="71"/>
      <c r="F1024" s="71"/>
      <c r="G1024" s="71"/>
      <c r="H1024" s="71"/>
      <c r="I1024" s="71"/>
      <c r="J1024" s="71"/>
      <c r="K1024" s="71"/>
      <c r="L1024" s="71"/>
      <c r="M1024" s="71"/>
      <c r="N1024" s="71"/>
      <c r="O1024" s="71">
        <f t="shared" si="163"/>
      </c>
      <c r="P1024" s="71"/>
      <c r="Q1024" s="71"/>
      <c r="R1024" s="71"/>
      <c r="S1024" s="71"/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  <c r="AF1024" s="71"/>
      <c r="AG1024" s="71"/>
      <c r="AH1024" s="71"/>
      <c r="AI1024" s="71"/>
      <c r="AJ1024" s="71"/>
      <c r="AK1024" s="71"/>
      <c r="AL1024" s="71"/>
    </row>
    <row r="1025" spans="2:38" ht="12.75">
      <c r="B1025" s="71"/>
      <c r="C1025" s="71"/>
      <c r="D1025" s="71"/>
      <c r="E1025" s="71"/>
      <c r="F1025" s="71"/>
      <c r="G1025" s="71"/>
      <c r="H1025" s="71"/>
      <c r="I1025" s="71"/>
      <c r="J1025" s="71"/>
      <c r="K1025" s="71"/>
      <c r="L1025" s="71"/>
      <c r="M1025" s="71"/>
      <c r="N1025" s="71"/>
      <c r="O1025" s="71">
        <f t="shared" si="163"/>
      </c>
      <c r="P1025" s="71"/>
      <c r="Q1025" s="71"/>
      <c r="R1025" s="71"/>
      <c r="S1025" s="71"/>
      <c r="T1025" s="71"/>
      <c r="U1025" s="71"/>
      <c r="V1025" s="71"/>
      <c r="W1025" s="71"/>
      <c r="X1025" s="71"/>
      <c r="Y1025" s="71"/>
      <c r="Z1025" s="71"/>
      <c r="AA1025" s="71"/>
      <c r="AB1025" s="71"/>
      <c r="AC1025" s="71"/>
      <c r="AD1025" s="71"/>
      <c r="AE1025" s="71"/>
      <c r="AF1025" s="71"/>
      <c r="AG1025" s="71"/>
      <c r="AH1025" s="71"/>
      <c r="AI1025" s="71"/>
      <c r="AJ1025" s="71"/>
      <c r="AK1025" s="71"/>
      <c r="AL1025" s="71"/>
    </row>
    <row r="1026" spans="2:38" ht="12.75">
      <c r="B1026" s="71"/>
      <c r="C1026" s="71"/>
      <c r="D1026" s="71"/>
      <c r="E1026" s="71"/>
      <c r="F1026" s="71"/>
      <c r="G1026" s="71"/>
      <c r="H1026" s="71"/>
      <c r="I1026" s="71"/>
      <c r="J1026" s="71"/>
      <c r="K1026" s="71"/>
      <c r="L1026" s="71"/>
      <c r="M1026" s="71"/>
      <c r="N1026" s="71"/>
      <c r="O1026" s="71">
        <f t="shared" si="163"/>
      </c>
      <c r="P1026" s="71"/>
      <c r="Q1026" s="71"/>
      <c r="R1026" s="71"/>
      <c r="S1026" s="71"/>
      <c r="T1026" s="71"/>
      <c r="U1026" s="71"/>
      <c r="V1026" s="71"/>
      <c r="W1026" s="71"/>
      <c r="X1026" s="71"/>
      <c r="Y1026" s="71"/>
      <c r="Z1026" s="71"/>
      <c r="AA1026" s="71"/>
      <c r="AB1026" s="71"/>
      <c r="AC1026" s="71"/>
      <c r="AD1026" s="71"/>
      <c r="AE1026" s="71"/>
      <c r="AF1026" s="71"/>
      <c r="AG1026" s="71"/>
      <c r="AH1026" s="71"/>
      <c r="AI1026" s="71"/>
      <c r="AJ1026" s="71"/>
      <c r="AK1026" s="71"/>
      <c r="AL1026" s="71"/>
    </row>
    <row r="1027" spans="2:38" ht="12.75">
      <c r="B1027" s="71"/>
      <c r="C1027" s="71"/>
      <c r="D1027" s="71"/>
      <c r="E1027" s="71"/>
      <c r="F1027" s="71"/>
      <c r="G1027" s="71"/>
      <c r="H1027" s="71"/>
      <c r="I1027" s="71"/>
      <c r="J1027" s="71"/>
      <c r="K1027" s="71"/>
      <c r="L1027" s="71"/>
      <c r="M1027" s="71"/>
      <c r="N1027" s="71"/>
      <c r="O1027" s="71">
        <f t="shared" si="163"/>
      </c>
      <c r="P1027" s="71"/>
      <c r="Q1027" s="71"/>
      <c r="R1027" s="71"/>
      <c r="S1027" s="71"/>
      <c r="T1027" s="71"/>
      <c r="U1027" s="71"/>
      <c r="V1027" s="71"/>
      <c r="W1027" s="71"/>
      <c r="X1027" s="71"/>
      <c r="Y1027" s="71"/>
      <c r="Z1027" s="71"/>
      <c r="AA1027" s="71"/>
      <c r="AB1027" s="71"/>
      <c r="AC1027" s="71"/>
      <c r="AD1027" s="71"/>
      <c r="AE1027" s="71"/>
      <c r="AF1027" s="71"/>
      <c r="AG1027" s="71"/>
      <c r="AH1027" s="71"/>
      <c r="AI1027" s="71"/>
      <c r="AJ1027" s="71"/>
      <c r="AK1027" s="71"/>
      <c r="AL1027" s="71"/>
    </row>
    <row r="1028" spans="2:38" ht="12.75">
      <c r="B1028" s="71"/>
      <c r="C1028" s="71"/>
      <c r="D1028" s="71"/>
      <c r="E1028" s="71"/>
      <c r="F1028" s="71"/>
      <c r="G1028" s="71"/>
      <c r="H1028" s="71"/>
      <c r="I1028" s="71"/>
      <c r="J1028" s="71"/>
      <c r="K1028" s="71"/>
      <c r="L1028" s="71"/>
      <c r="M1028" s="71"/>
      <c r="N1028" s="71"/>
      <c r="O1028" s="71">
        <f t="shared" si="163"/>
      </c>
      <c r="P1028" s="71"/>
      <c r="Q1028" s="71"/>
      <c r="R1028" s="71"/>
      <c r="S1028" s="71"/>
      <c r="T1028" s="71"/>
      <c r="U1028" s="71"/>
      <c r="V1028" s="71"/>
      <c r="W1028" s="71"/>
      <c r="X1028" s="71"/>
      <c r="Y1028" s="71"/>
      <c r="Z1028" s="71"/>
      <c r="AA1028" s="71"/>
      <c r="AB1028" s="71"/>
      <c r="AC1028" s="71"/>
      <c r="AD1028" s="71"/>
      <c r="AE1028" s="71"/>
      <c r="AF1028" s="71"/>
      <c r="AG1028" s="71"/>
      <c r="AH1028" s="71"/>
      <c r="AI1028" s="71"/>
      <c r="AJ1028" s="71"/>
      <c r="AK1028" s="71"/>
      <c r="AL1028" s="71"/>
    </row>
    <row r="1029" spans="2:38" ht="12.75">
      <c r="B1029" s="71"/>
      <c r="C1029" s="71"/>
      <c r="D1029" s="71"/>
      <c r="E1029" s="71"/>
      <c r="F1029" s="71"/>
      <c r="G1029" s="71"/>
      <c r="H1029" s="71"/>
      <c r="I1029" s="71"/>
      <c r="J1029" s="71"/>
      <c r="K1029" s="71"/>
      <c r="L1029" s="71"/>
      <c r="M1029" s="71"/>
      <c r="N1029" s="71"/>
      <c r="O1029" s="71">
        <f t="shared" si="163"/>
      </c>
      <c r="P1029" s="71"/>
      <c r="Q1029" s="71"/>
      <c r="R1029" s="71"/>
      <c r="S1029" s="71"/>
      <c r="T1029" s="71"/>
      <c r="U1029" s="71"/>
      <c r="V1029" s="71"/>
      <c r="W1029" s="71"/>
      <c r="X1029" s="71"/>
      <c r="Y1029" s="71"/>
      <c r="Z1029" s="71"/>
      <c r="AA1029" s="71"/>
      <c r="AB1029" s="71"/>
      <c r="AC1029" s="71"/>
      <c r="AD1029" s="71"/>
      <c r="AE1029" s="71"/>
      <c r="AF1029" s="71"/>
      <c r="AG1029" s="71"/>
      <c r="AH1029" s="71"/>
      <c r="AI1029" s="71"/>
      <c r="AJ1029" s="71"/>
      <c r="AK1029" s="71"/>
      <c r="AL1029" s="71"/>
    </row>
    <row r="1030" spans="2:38" ht="12.75">
      <c r="B1030" s="71"/>
      <c r="C1030" s="71"/>
      <c r="D1030" s="71"/>
      <c r="E1030" s="71"/>
      <c r="F1030" s="71"/>
      <c r="G1030" s="71"/>
      <c r="H1030" s="71"/>
      <c r="I1030" s="71"/>
      <c r="J1030" s="71"/>
      <c r="K1030" s="71"/>
      <c r="L1030" s="71"/>
      <c r="M1030" s="71"/>
      <c r="N1030" s="71"/>
      <c r="O1030" s="71">
        <f t="shared" si="163"/>
      </c>
      <c r="P1030" s="71"/>
      <c r="Q1030" s="71"/>
      <c r="R1030" s="71"/>
      <c r="S1030" s="71"/>
      <c r="T1030" s="71"/>
      <c r="U1030" s="71"/>
      <c r="V1030" s="71"/>
      <c r="W1030" s="71"/>
      <c r="X1030" s="71"/>
      <c r="Y1030" s="71"/>
      <c r="Z1030" s="71"/>
      <c r="AA1030" s="71"/>
      <c r="AB1030" s="71"/>
      <c r="AC1030" s="71"/>
      <c r="AD1030" s="71"/>
      <c r="AE1030" s="71"/>
      <c r="AF1030" s="71"/>
      <c r="AG1030" s="71"/>
      <c r="AH1030" s="71"/>
      <c r="AI1030" s="71"/>
      <c r="AJ1030" s="71"/>
      <c r="AK1030" s="71"/>
      <c r="AL1030" s="71"/>
    </row>
    <row r="1031" spans="2:38" ht="12.75">
      <c r="B1031" s="71"/>
      <c r="C1031" s="71"/>
      <c r="D1031" s="71"/>
      <c r="E1031" s="71"/>
      <c r="F1031" s="71"/>
      <c r="G1031" s="71"/>
      <c r="H1031" s="71"/>
      <c r="I1031" s="71"/>
      <c r="J1031" s="71"/>
      <c r="K1031" s="71"/>
      <c r="L1031" s="71"/>
      <c r="M1031" s="71"/>
      <c r="N1031" s="71"/>
      <c r="O1031" s="71">
        <f t="shared" si="163"/>
      </c>
      <c r="P1031" s="71"/>
      <c r="Q1031" s="71"/>
      <c r="R1031" s="71"/>
      <c r="S1031" s="71"/>
      <c r="T1031" s="71"/>
      <c r="U1031" s="71"/>
      <c r="V1031" s="71"/>
      <c r="W1031" s="71"/>
      <c r="X1031" s="71"/>
      <c r="Y1031" s="71"/>
      <c r="Z1031" s="71"/>
      <c r="AA1031" s="71"/>
      <c r="AB1031" s="71"/>
      <c r="AC1031" s="71"/>
      <c r="AD1031" s="71"/>
      <c r="AE1031" s="71"/>
      <c r="AF1031" s="71"/>
      <c r="AG1031" s="71"/>
      <c r="AH1031" s="71"/>
      <c r="AI1031" s="71"/>
      <c r="AJ1031" s="71"/>
      <c r="AK1031" s="71"/>
      <c r="AL1031" s="71"/>
    </row>
    <row r="1032" spans="2:38" ht="12.75">
      <c r="B1032" s="71"/>
      <c r="C1032" s="71"/>
      <c r="D1032" s="71"/>
      <c r="E1032" s="71"/>
      <c r="F1032" s="71"/>
      <c r="G1032" s="71"/>
      <c r="H1032" s="71"/>
      <c r="I1032" s="71"/>
      <c r="J1032" s="71"/>
      <c r="K1032" s="71"/>
      <c r="L1032" s="71"/>
      <c r="M1032" s="71"/>
      <c r="N1032" s="71"/>
      <c r="O1032" s="71">
        <f t="shared" si="163"/>
      </c>
      <c r="P1032" s="71"/>
      <c r="Q1032" s="71"/>
      <c r="R1032" s="71"/>
      <c r="S1032" s="71"/>
      <c r="T1032" s="71"/>
      <c r="U1032" s="71"/>
      <c r="V1032" s="71"/>
      <c r="W1032" s="71"/>
      <c r="X1032" s="71"/>
      <c r="Y1032" s="71"/>
      <c r="Z1032" s="71"/>
      <c r="AA1032" s="71"/>
      <c r="AB1032" s="71"/>
      <c r="AC1032" s="71"/>
      <c r="AD1032" s="71"/>
      <c r="AE1032" s="71"/>
      <c r="AF1032" s="71"/>
      <c r="AG1032" s="71"/>
      <c r="AH1032" s="71"/>
      <c r="AI1032" s="71"/>
      <c r="AJ1032" s="71"/>
      <c r="AK1032" s="71"/>
      <c r="AL1032" s="71"/>
    </row>
    <row r="1033" spans="2:38" ht="12.75">
      <c r="B1033" s="71"/>
      <c r="C1033" s="71"/>
      <c r="D1033" s="71"/>
      <c r="E1033" s="71"/>
      <c r="F1033" s="71"/>
      <c r="G1033" s="71"/>
      <c r="H1033" s="71"/>
      <c r="I1033" s="71"/>
      <c r="J1033" s="71"/>
      <c r="K1033" s="71"/>
      <c r="L1033" s="71"/>
      <c r="M1033" s="71"/>
      <c r="N1033" s="71"/>
      <c r="O1033" s="71">
        <f t="shared" si="163"/>
      </c>
      <c r="P1033" s="71"/>
      <c r="Q1033" s="71"/>
      <c r="R1033" s="71"/>
      <c r="S1033" s="71"/>
      <c r="T1033" s="71"/>
      <c r="U1033" s="71"/>
      <c r="V1033" s="71"/>
      <c r="W1033" s="71"/>
      <c r="X1033" s="71"/>
      <c r="Y1033" s="71"/>
      <c r="Z1033" s="71"/>
      <c r="AA1033" s="71"/>
      <c r="AB1033" s="71"/>
      <c r="AC1033" s="71"/>
      <c r="AD1033" s="71"/>
      <c r="AE1033" s="71"/>
      <c r="AF1033" s="71"/>
      <c r="AG1033" s="71"/>
      <c r="AH1033" s="71"/>
      <c r="AI1033" s="71"/>
      <c r="AJ1033" s="71"/>
      <c r="AK1033" s="71"/>
      <c r="AL1033" s="71"/>
    </row>
    <row r="1034" spans="2:38" ht="12.75">
      <c r="B1034" s="71"/>
      <c r="C1034" s="71"/>
      <c r="D1034" s="71"/>
      <c r="E1034" s="71"/>
      <c r="F1034" s="71"/>
      <c r="G1034" s="71"/>
      <c r="H1034" s="71"/>
      <c r="I1034" s="71"/>
      <c r="J1034" s="71"/>
      <c r="K1034" s="71"/>
      <c r="L1034" s="71"/>
      <c r="M1034" s="71"/>
      <c r="N1034" s="71"/>
      <c r="O1034" s="71">
        <f t="shared" si="163"/>
      </c>
      <c r="P1034" s="71"/>
      <c r="Q1034" s="71"/>
      <c r="R1034" s="71"/>
      <c r="S1034" s="71"/>
      <c r="T1034" s="71"/>
      <c r="U1034" s="71"/>
      <c r="V1034" s="71"/>
      <c r="W1034" s="71"/>
      <c r="X1034" s="71"/>
      <c r="Y1034" s="71"/>
      <c r="Z1034" s="71"/>
      <c r="AA1034" s="71"/>
      <c r="AB1034" s="71"/>
      <c r="AC1034" s="71"/>
      <c r="AD1034" s="71"/>
      <c r="AE1034" s="71"/>
      <c r="AF1034" s="71"/>
      <c r="AG1034" s="71"/>
      <c r="AH1034" s="71"/>
      <c r="AI1034" s="71"/>
      <c r="AJ1034" s="71"/>
      <c r="AK1034" s="71"/>
      <c r="AL1034" s="71"/>
    </row>
    <row r="1035" spans="2:38" ht="12.75">
      <c r="B1035" s="71"/>
      <c r="C1035" s="71"/>
      <c r="D1035" s="71"/>
      <c r="E1035" s="71"/>
      <c r="F1035" s="71"/>
      <c r="G1035" s="71"/>
      <c r="H1035" s="71"/>
      <c r="I1035" s="71"/>
      <c r="J1035" s="71"/>
      <c r="K1035" s="71"/>
      <c r="L1035" s="71"/>
      <c r="M1035" s="71"/>
      <c r="N1035" s="71"/>
      <c r="O1035" s="71">
        <f t="shared" si="163"/>
      </c>
      <c r="P1035" s="71"/>
      <c r="Q1035" s="71"/>
      <c r="R1035" s="71"/>
      <c r="S1035" s="71"/>
      <c r="T1035" s="71"/>
      <c r="U1035" s="71"/>
      <c r="V1035" s="71"/>
      <c r="W1035" s="71"/>
      <c r="X1035" s="71"/>
      <c r="Y1035" s="71"/>
      <c r="Z1035" s="71"/>
      <c r="AA1035" s="71"/>
      <c r="AB1035" s="71"/>
      <c r="AC1035" s="71"/>
      <c r="AD1035" s="71"/>
      <c r="AE1035" s="71"/>
      <c r="AF1035" s="71"/>
      <c r="AG1035" s="71"/>
      <c r="AH1035" s="71"/>
      <c r="AI1035" s="71"/>
      <c r="AJ1035" s="71"/>
      <c r="AK1035" s="71"/>
      <c r="AL1035" s="71"/>
    </row>
    <row r="1036" spans="2:38" ht="12.75">
      <c r="B1036" s="71"/>
      <c r="C1036" s="71"/>
      <c r="D1036" s="71"/>
      <c r="E1036" s="71"/>
      <c r="F1036" s="71"/>
      <c r="G1036" s="71"/>
      <c r="H1036" s="71"/>
      <c r="I1036" s="71"/>
      <c r="J1036" s="71"/>
      <c r="K1036" s="71"/>
      <c r="L1036" s="71"/>
      <c r="M1036" s="71"/>
      <c r="N1036" s="71"/>
      <c r="O1036" s="71">
        <f t="shared" si="163"/>
      </c>
      <c r="P1036" s="71"/>
      <c r="Q1036" s="71"/>
      <c r="R1036" s="71"/>
      <c r="S1036" s="71"/>
      <c r="T1036" s="71"/>
      <c r="U1036" s="71"/>
      <c r="V1036" s="71"/>
      <c r="W1036" s="71"/>
      <c r="X1036" s="71"/>
      <c r="Y1036" s="71"/>
      <c r="Z1036" s="71"/>
      <c r="AA1036" s="71"/>
      <c r="AB1036" s="71"/>
      <c r="AC1036" s="71"/>
      <c r="AD1036" s="71"/>
      <c r="AE1036" s="71"/>
      <c r="AF1036" s="71"/>
      <c r="AG1036" s="71"/>
      <c r="AH1036" s="71"/>
      <c r="AI1036" s="71"/>
      <c r="AJ1036" s="71"/>
      <c r="AK1036" s="71"/>
      <c r="AL1036" s="71"/>
    </row>
    <row r="1037" spans="2:38" ht="12.75">
      <c r="B1037" s="71"/>
      <c r="C1037" s="71"/>
      <c r="D1037" s="71"/>
      <c r="E1037" s="71"/>
      <c r="F1037" s="71"/>
      <c r="G1037" s="71"/>
      <c r="H1037" s="71"/>
      <c r="I1037" s="71"/>
      <c r="J1037" s="71"/>
      <c r="K1037" s="71"/>
      <c r="L1037" s="71"/>
      <c r="M1037" s="71"/>
      <c r="N1037" s="71"/>
      <c r="O1037" s="71">
        <f t="shared" si="163"/>
      </c>
      <c r="P1037" s="71"/>
      <c r="Q1037" s="71"/>
      <c r="R1037" s="71"/>
      <c r="S1037" s="71"/>
      <c r="T1037" s="71"/>
      <c r="U1037" s="71"/>
      <c r="V1037" s="71"/>
      <c r="W1037" s="71"/>
      <c r="X1037" s="71"/>
      <c r="Y1037" s="71"/>
      <c r="Z1037" s="71"/>
      <c r="AA1037" s="71"/>
      <c r="AB1037" s="71"/>
      <c r="AC1037" s="71"/>
      <c r="AD1037" s="71"/>
      <c r="AE1037" s="71"/>
      <c r="AF1037" s="71"/>
      <c r="AG1037" s="71"/>
      <c r="AH1037" s="71"/>
      <c r="AI1037" s="71"/>
      <c r="AJ1037" s="71"/>
      <c r="AK1037" s="71"/>
      <c r="AL1037" s="71"/>
    </row>
    <row r="1038" spans="2:38" ht="12.75">
      <c r="B1038" s="71"/>
      <c r="C1038" s="71"/>
      <c r="D1038" s="71"/>
      <c r="E1038" s="71"/>
      <c r="F1038" s="71"/>
      <c r="G1038" s="71"/>
      <c r="H1038" s="71"/>
      <c r="I1038" s="71"/>
      <c r="J1038" s="71"/>
      <c r="K1038" s="71"/>
      <c r="L1038" s="71"/>
      <c r="M1038" s="71"/>
      <c r="N1038" s="71"/>
      <c r="O1038" s="71">
        <f t="shared" si="163"/>
      </c>
      <c r="P1038" s="71"/>
      <c r="Q1038" s="71"/>
      <c r="R1038" s="71"/>
      <c r="S1038" s="71"/>
      <c r="T1038" s="71"/>
      <c r="U1038" s="71"/>
      <c r="V1038" s="71"/>
      <c r="W1038" s="71"/>
      <c r="X1038" s="71"/>
      <c r="Y1038" s="71"/>
      <c r="Z1038" s="71"/>
      <c r="AA1038" s="71"/>
      <c r="AB1038" s="71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</row>
    <row r="1039" spans="2:38" ht="12.75">
      <c r="B1039" s="71"/>
      <c r="C1039" s="71"/>
      <c r="D1039" s="71"/>
      <c r="E1039" s="71"/>
      <c r="F1039" s="71"/>
      <c r="G1039" s="71"/>
      <c r="H1039" s="71"/>
      <c r="I1039" s="71"/>
      <c r="J1039" s="71"/>
      <c r="K1039" s="71"/>
      <c r="L1039" s="71"/>
      <c r="M1039" s="71"/>
      <c r="N1039" s="71"/>
      <c r="O1039" s="71">
        <f t="shared" si="163"/>
      </c>
      <c r="P1039" s="71"/>
      <c r="Q1039" s="71"/>
      <c r="R1039" s="71"/>
      <c r="S1039" s="71"/>
      <c r="T1039" s="71"/>
      <c r="U1039" s="71"/>
      <c r="V1039" s="71"/>
      <c r="W1039" s="71"/>
      <c r="X1039" s="71"/>
      <c r="Y1039" s="71"/>
      <c r="Z1039" s="71"/>
      <c r="AA1039" s="71"/>
      <c r="AB1039" s="71"/>
      <c r="AC1039" s="71"/>
      <c r="AD1039" s="71"/>
      <c r="AE1039" s="71"/>
      <c r="AF1039" s="71"/>
      <c r="AG1039" s="71"/>
      <c r="AH1039" s="71"/>
      <c r="AI1039" s="71"/>
      <c r="AJ1039" s="71"/>
      <c r="AK1039" s="71"/>
      <c r="AL1039" s="71"/>
    </row>
    <row r="1040" spans="2:38" ht="12.75">
      <c r="B1040" s="71"/>
      <c r="C1040" s="71"/>
      <c r="D1040" s="71"/>
      <c r="E1040" s="71"/>
      <c r="F1040" s="71"/>
      <c r="G1040" s="71"/>
      <c r="H1040" s="71"/>
      <c r="I1040" s="71"/>
      <c r="J1040" s="71"/>
      <c r="K1040" s="71"/>
      <c r="L1040" s="71"/>
      <c r="M1040" s="71"/>
      <c r="N1040" s="71"/>
      <c r="O1040" s="71">
        <f t="shared" si="163"/>
      </c>
      <c r="P1040" s="71"/>
      <c r="Q1040" s="71"/>
      <c r="R1040" s="71"/>
      <c r="S1040" s="71"/>
      <c r="T1040" s="71"/>
      <c r="U1040" s="71"/>
      <c r="V1040" s="71"/>
      <c r="W1040" s="71"/>
      <c r="X1040" s="71"/>
      <c r="Y1040" s="71"/>
      <c r="Z1040" s="71"/>
      <c r="AA1040" s="71"/>
      <c r="AB1040" s="71"/>
      <c r="AC1040" s="71"/>
      <c r="AD1040" s="71"/>
      <c r="AE1040" s="71"/>
      <c r="AF1040" s="71"/>
      <c r="AG1040" s="71"/>
      <c r="AH1040" s="71"/>
      <c r="AI1040" s="71"/>
      <c r="AJ1040" s="71"/>
      <c r="AK1040" s="71"/>
      <c r="AL1040" s="71"/>
    </row>
    <row r="1041" spans="2:38" ht="12.75">
      <c r="B1041" s="71"/>
      <c r="C1041" s="71"/>
      <c r="D1041" s="71"/>
      <c r="E1041" s="71"/>
      <c r="F1041" s="71"/>
      <c r="G1041" s="71"/>
      <c r="H1041" s="71"/>
      <c r="I1041" s="71"/>
      <c r="J1041" s="71"/>
      <c r="K1041" s="71"/>
      <c r="L1041" s="71"/>
      <c r="M1041" s="71"/>
      <c r="N1041" s="71"/>
      <c r="O1041" s="71">
        <f t="shared" si="163"/>
      </c>
      <c r="P1041" s="71"/>
      <c r="Q1041" s="71"/>
      <c r="R1041" s="71"/>
      <c r="S1041" s="71"/>
      <c r="T1041" s="71"/>
      <c r="U1041" s="71"/>
      <c r="V1041" s="71"/>
      <c r="W1041" s="71"/>
      <c r="X1041" s="71"/>
      <c r="Y1041" s="71"/>
      <c r="Z1041" s="71"/>
      <c r="AA1041" s="71"/>
      <c r="AB1041" s="71"/>
      <c r="AC1041" s="71"/>
      <c r="AD1041" s="71"/>
      <c r="AE1041" s="71"/>
      <c r="AF1041" s="71"/>
      <c r="AG1041" s="71"/>
      <c r="AH1041" s="71"/>
      <c r="AI1041" s="71"/>
      <c r="AJ1041" s="71"/>
      <c r="AK1041" s="71"/>
      <c r="AL1041" s="71"/>
    </row>
    <row r="1042" spans="2:38" ht="12.75">
      <c r="B1042" s="71"/>
      <c r="C1042" s="71"/>
      <c r="D1042" s="71"/>
      <c r="E1042" s="71"/>
      <c r="F1042" s="71"/>
      <c r="G1042" s="71"/>
      <c r="H1042" s="71"/>
      <c r="I1042" s="71"/>
      <c r="J1042" s="71"/>
      <c r="K1042" s="71"/>
      <c r="L1042" s="71"/>
      <c r="M1042" s="71"/>
      <c r="N1042" s="71"/>
      <c r="O1042" s="71">
        <f t="shared" si="163"/>
      </c>
      <c r="P1042" s="71"/>
      <c r="Q1042" s="71"/>
      <c r="R1042" s="71"/>
      <c r="S1042" s="71"/>
      <c r="T1042" s="71"/>
      <c r="U1042" s="71"/>
      <c r="V1042" s="71"/>
      <c r="W1042" s="71"/>
      <c r="X1042" s="71"/>
      <c r="Y1042" s="71"/>
      <c r="Z1042" s="71"/>
      <c r="AA1042" s="71"/>
      <c r="AB1042" s="71"/>
      <c r="AC1042" s="71"/>
      <c r="AD1042" s="71"/>
      <c r="AE1042" s="71"/>
      <c r="AF1042" s="71"/>
      <c r="AG1042" s="71"/>
      <c r="AH1042" s="71"/>
      <c r="AI1042" s="71"/>
      <c r="AJ1042" s="71"/>
      <c r="AK1042" s="71"/>
      <c r="AL1042" s="71"/>
    </row>
    <row r="1043" spans="2:38" ht="12.75">
      <c r="B1043" s="71"/>
      <c r="C1043" s="71"/>
      <c r="D1043" s="71"/>
      <c r="E1043" s="71"/>
      <c r="F1043" s="71"/>
      <c r="G1043" s="71"/>
      <c r="H1043" s="71"/>
      <c r="I1043" s="71"/>
      <c r="J1043" s="71"/>
      <c r="K1043" s="71"/>
      <c r="L1043" s="71"/>
      <c r="M1043" s="71"/>
      <c r="N1043" s="71"/>
      <c r="O1043" s="71">
        <f t="shared" si="163"/>
      </c>
      <c r="P1043" s="71"/>
      <c r="Q1043" s="71"/>
      <c r="R1043" s="71"/>
      <c r="S1043" s="71"/>
      <c r="T1043" s="71"/>
      <c r="U1043" s="71"/>
      <c r="V1043" s="71"/>
      <c r="W1043" s="71"/>
      <c r="X1043" s="71"/>
      <c r="Y1043" s="71"/>
      <c r="Z1043" s="71"/>
      <c r="AA1043" s="71"/>
      <c r="AB1043" s="71"/>
      <c r="AC1043" s="71"/>
      <c r="AD1043" s="71"/>
      <c r="AE1043" s="71"/>
      <c r="AF1043" s="71"/>
      <c r="AG1043" s="71"/>
      <c r="AH1043" s="71"/>
      <c r="AI1043" s="71"/>
      <c r="AJ1043" s="71"/>
      <c r="AK1043" s="71"/>
      <c r="AL1043" s="71"/>
    </row>
    <row r="1044" spans="2:38" ht="12.75">
      <c r="B1044" s="71"/>
      <c r="C1044" s="71"/>
      <c r="D1044" s="71"/>
      <c r="E1044" s="71"/>
      <c r="F1044" s="71"/>
      <c r="G1044" s="71"/>
      <c r="H1044" s="71"/>
      <c r="I1044" s="71"/>
      <c r="J1044" s="71"/>
      <c r="K1044" s="71"/>
      <c r="L1044" s="71"/>
      <c r="M1044" s="71"/>
      <c r="N1044" s="71"/>
      <c r="O1044" s="71">
        <f t="shared" si="163"/>
      </c>
      <c r="P1044" s="71"/>
      <c r="Q1044" s="71"/>
      <c r="R1044" s="71"/>
      <c r="S1044" s="71"/>
      <c r="T1044" s="71"/>
      <c r="U1044" s="71"/>
      <c r="V1044" s="71"/>
      <c r="W1044" s="71"/>
      <c r="X1044" s="71"/>
      <c r="Y1044" s="71"/>
      <c r="Z1044" s="71"/>
      <c r="AA1044" s="71"/>
      <c r="AB1044" s="71"/>
      <c r="AC1044" s="71"/>
      <c r="AD1044" s="71"/>
      <c r="AE1044" s="71"/>
      <c r="AF1044" s="71"/>
      <c r="AG1044" s="71"/>
      <c r="AH1044" s="71"/>
      <c r="AI1044" s="71"/>
      <c r="AJ1044" s="71"/>
      <c r="AK1044" s="71"/>
      <c r="AL1044" s="71"/>
    </row>
    <row r="1045" spans="2:38" ht="12.75">
      <c r="B1045" s="71"/>
      <c r="C1045" s="71"/>
      <c r="D1045" s="71"/>
      <c r="E1045" s="71"/>
      <c r="F1045" s="71"/>
      <c r="G1045" s="71"/>
      <c r="H1045" s="71"/>
      <c r="I1045" s="71"/>
      <c r="J1045" s="71"/>
      <c r="K1045" s="71"/>
      <c r="L1045" s="71"/>
      <c r="M1045" s="71"/>
      <c r="N1045" s="71"/>
      <c r="O1045" s="71">
        <f t="shared" si="163"/>
      </c>
      <c r="P1045" s="71"/>
      <c r="Q1045" s="71"/>
      <c r="R1045" s="71"/>
      <c r="S1045" s="71"/>
      <c r="T1045" s="71"/>
      <c r="U1045" s="71"/>
      <c r="V1045" s="71"/>
      <c r="W1045" s="71"/>
      <c r="X1045" s="71"/>
      <c r="Y1045" s="71"/>
      <c r="Z1045" s="71"/>
      <c r="AA1045" s="71"/>
      <c r="AB1045" s="71"/>
      <c r="AC1045" s="71"/>
      <c r="AD1045" s="71"/>
      <c r="AE1045" s="71"/>
      <c r="AF1045" s="71"/>
      <c r="AG1045" s="71"/>
      <c r="AH1045" s="71"/>
      <c r="AI1045" s="71"/>
      <c r="AJ1045" s="71"/>
      <c r="AK1045" s="71"/>
      <c r="AL1045" s="71"/>
    </row>
    <row r="1046" spans="2:38" ht="12.75">
      <c r="B1046" s="71"/>
      <c r="C1046" s="71"/>
      <c r="D1046" s="71"/>
      <c r="E1046" s="71"/>
      <c r="F1046" s="71"/>
      <c r="G1046" s="71"/>
      <c r="H1046" s="71"/>
      <c r="I1046" s="71"/>
      <c r="J1046" s="71"/>
      <c r="K1046" s="71"/>
      <c r="L1046" s="71"/>
      <c r="M1046" s="71"/>
      <c r="N1046" s="71"/>
      <c r="O1046" s="71">
        <f t="shared" si="163"/>
      </c>
      <c r="P1046" s="71"/>
      <c r="Q1046" s="71"/>
      <c r="R1046" s="71"/>
      <c r="S1046" s="71"/>
      <c r="T1046" s="71"/>
      <c r="U1046" s="71"/>
      <c r="V1046" s="71"/>
      <c r="W1046" s="71"/>
      <c r="X1046" s="71"/>
      <c r="Y1046" s="71"/>
      <c r="Z1046" s="71"/>
      <c r="AA1046" s="71"/>
      <c r="AB1046" s="71"/>
      <c r="AC1046" s="71"/>
      <c r="AD1046" s="71"/>
      <c r="AE1046" s="71"/>
      <c r="AF1046" s="71"/>
      <c r="AG1046" s="71"/>
      <c r="AH1046" s="71"/>
      <c r="AI1046" s="71"/>
      <c r="AJ1046" s="71"/>
      <c r="AK1046" s="71"/>
      <c r="AL1046" s="71"/>
    </row>
    <row r="1047" spans="2:38" ht="12.75">
      <c r="B1047" s="71"/>
      <c r="C1047" s="71"/>
      <c r="D1047" s="71"/>
      <c r="E1047" s="71"/>
      <c r="F1047" s="71"/>
      <c r="G1047" s="71"/>
      <c r="H1047" s="71"/>
      <c r="I1047" s="71"/>
      <c r="J1047" s="71"/>
      <c r="K1047" s="71"/>
      <c r="L1047" s="71"/>
      <c r="M1047" s="71"/>
      <c r="N1047" s="71"/>
      <c r="O1047" s="71">
        <f t="shared" si="163"/>
      </c>
      <c r="P1047" s="71"/>
      <c r="Q1047" s="71"/>
      <c r="R1047" s="71"/>
      <c r="S1047" s="71"/>
      <c r="T1047" s="71"/>
      <c r="U1047" s="71"/>
      <c r="V1047" s="71"/>
      <c r="W1047" s="71"/>
      <c r="X1047" s="71"/>
      <c r="Y1047" s="71"/>
      <c r="Z1047" s="71"/>
      <c r="AA1047" s="71"/>
      <c r="AB1047" s="71"/>
      <c r="AC1047" s="71"/>
      <c r="AD1047" s="71"/>
      <c r="AE1047" s="71"/>
      <c r="AF1047" s="71"/>
      <c r="AG1047" s="71"/>
      <c r="AH1047" s="71"/>
      <c r="AI1047" s="71"/>
      <c r="AJ1047" s="71"/>
      <c r="AK1047" s="71"/>
      <c r="AL1047" s="71"/>
    </row>
    <row r="1048" spans="2:38" ht="12.75">
      <c r="B1048" s="71"/>
      <c r="C1048" s="71"/>
      <c r="D1048" s="71"/>
      <c r="E1048" s="71"/>
      <c r="F1048" s="71"/>
      <c r="G1048" s="71"/>
      <c r="H1048" s="71"/>
      <c r="I1048" s="71"/>
      <c r="J1048" s="71"/>
      <c r="K1048" s="71"/>
      <c r="L1048" s="71"/>
      <c r="M1048" s="71"/>
      <c r="N1048" s="71"/>
      <c r="O1048" s="71">
        <f t="shared" si="163"/>
      </c>
      <c r="P1048" s="71"/>
      <c r="Q1048" s="71"/>
      <c r="R1048" s="71"/>
      <c r="S1048" s="71"/>
      <c r="T1048" s="71"/>
      <c r="U1048" s="71"/>
      <c r="V1048" s="71"/>
      <c r="W1048" s="71"/>
      <c r="X1048" s="71"/>
      <c r="Y1048" s="71"/>
      <c r="Z1048" s="71"/>
      <c r="AA1048" s="71"/>
      <c r="AB1048" s="71"/>
      <c r="AC1048" s="71"/>
      <c r="AD1048" s="71"/>
      <c r="AE1048" s="71"/>
      <c r="AF1048" s="71"/>
      <c r="AG1048" s="71"/>
      <c r="AH1048" s="71"/>
      <c r="AI1048" s="71"/>
      <c r="AJ1048" s="71"/>
      <c r="AK1048" s="71"/>
      <c r="AL1048" s="71"/>
    </row>
    <row r="1049" spans="2:38" ht="12.75">
      <c r="B1049" s="71"/>
      <c r="C1049" s="71"/>
      <c r="D1049" s="71"/>
      <c r="E1049" s="71"/>
      <c r="F1049" s="71"/>
      <c r="G1049" s="71"/>
      <c r="H1049" s="71"/>
      <c r="I1049" s="71"/>
      <c r="J1049" s="71"/>
      <c r="K1049" s="71"/>
      <c r="L1049" s="71"/>
      <c r="M1049" s="71"/>
      <c r="N1049" s="71"/>
      <c r="O1049" s="71">
        <f t="shared" si="163"/>
      </c>
      <c r="P1049" s="71"/>
      <c r="Q1049" s="71"/>
      <c r="R1049" s="71"/>
      <c r="S1049" s="71"/>
      <c r="T1049" s="71"/>
      <c r="U1049" s="71"/>
      <c r="V1049" s="71"/>
      <c r="W1049" s="71"/>
      <c r="X1049" s="71"/>
      <c r="Y1049" s="71"/>
      <c r="Z1049" s="71"/>
      <c r="AA1049" s="71"/>
      <c r="AB1049" s="71"/>
      <c r="AC1049" s="71"/>
      <c r="AD1049" s="71"/>
      <c r="AE1049" s="71"/>
      <c r="AF1049" s="71"/>
      <c r="AG1049" s="71"/>
      <c r="AH1049" s="71"/>
      <c r="AI1049" s="71"/>
      <c r="AJ1049" s="71"/>
      <c r="AK1049" s="71"/>
      <c r="AL1049" s="71"/>
    </row>
    <row r="1050" spans="2:38" ht="12.75">
      <c r="B1050" s="71"/>
      <c r="C1050" s="71"/>
      <c r="D1050" s="71"/>
      <c r="E1050" s="71"/>
      <c r="F1050" s="71"/>
      <c r="G1050" s="71"/>
      <c r="H1050" s="71"/>
      <c r="I1050" s="71"/>
      <c r="J1050" s="71"/>
      <c r="K1050" s="71"/>
      <c r="L1050" s="71"/>
      <c r="M1050" s="71"/>
      <c r="N1050" s="71"/>
      <c r="O1050" s="71">
        <f t="shared" si="163"/>
      </c>
      <c r="P1050" s="71"/>
      <c r="Q1050" s="71"/>
      <c r="R1050" s="71"/>
      <c r="S1050" s="71"/>
      <c r="T1050" s="71"/>
      <c r="U1050" s="71"/>
      <c r="V1050" s="71"/>
      <c r="W1050" s="71"/>
      <c r="X1050" s="71"/>
      <c r="Y1050" s="71"/>
      <c r="Z1050" s="71"/>
      <c r="AA1050" s="71"/>
      <c r="AB1050" s="71"/>
      <c r="AC1050" s="71"/>
      <c r="AD1050" s="71"/>
      <c r="AE1050" s="71"/>
      <c r="AF1050" s="71"/>
      <c r="AG1050" s="71"/>
      <c r="AH1050" s="71"/>
      <c r="AI1050" s="71"/>
      <c r="AJ1050" s="71"/>
      <c r="AK1050" s="71"/>
      <c r="AL1050" s="71"/>
    </row>
    <row r="1051" spans="2:38" ht="12.75">
      <c r="B1051" s="71"/>
      <c r="C1051" s="71"/>
      <c r="D1051" s="71"/>
      <c r="E1051" s="71"/>
      <c r="F1051" s="71"/>
      <c r="G1051" s="71"/>
      <c r="H1051" s="71"/>
      <c r="I1051" s="71"/>
      <c r="J1051" s="71"/>
      <c r="K1051" s="71"/>
      <c r="L1051" s="71"/>
      <c r="M1051" s="71"/>
      <c r="N1051" s="71"/>
      <c r="O1051" s="71">
        <f t="shared" si="163"/>
      </c>
      <c r="P1051" s="71"/>
      <c r="Q1051" s="71"/>
      <c r="R1051" s="71"/>
      <c r="S1051" s="71"/>
      <c r="T1051" s="71"/>
      <c r="U1051" s="71"/>
      <c r="V1051" s="71"/>
      <c r="W1051" s="71"/>
      <c r="X1051" s="71"/>
      <c r="Y1051" s="71"/>
      <c r="Z1051" s="71"/>
      <c r="AA1051" s="71"/>
      <c r="AB1051" s="71"/>
      <c r="AC1051" s="71"/>
      <c r="AD1051" s="71"/>
      <c r="AE1051" s="71"/>
      <c r="AF1051" s="71"/>
      <c r="AG1051" s="71"/>
      <c r="AH1051" s="71"/>
      <c r="AI1051" s="71"/>
      <c r="AJ1051" s="71"/>
      <c r="AK1051" s="71"/>
      <c r="AL1051" s="71"/>
    </row>
    <row r="1052" spans="2:38" ht="12.75">
      <c r="B1052" s="71"/>
      <c r="C1052" s="71"/>
      <c r="D1052" s="71"/>
      <c r="E1052" s="71"/>
      <c r="F1052" s="71"/>
      <c r="G1052" s="71"/>
      <c r="H1052" s="71"/>
      <c r="I1052" s="71"/>
      <c r="J1052" s="71"/>
      <c r="K1052" s="71"/>
      <c r="L1052" s="71"/>
      <c r="M1052" s="71"/>
      <c r="N1052" s="71"/>
      <c r="O1052" s="71">
        <f t="shared" si="163"/>
      </c>
      <c r="P1052" s="71"/>
      <c r="Q1052" s="71"/>
      <c r="R1052" s="71"/>
      <c r="S1052" s="71"/>
      <c r="T1052" s="71"/>
      <c r="U1052" s="71"/>
      <c r="V1052" s="71"/>
      <c r="W1052" s="71"/>
      <c r="X1052" s="71"/>
      <c r="Y1052" s="71"/>
      <c r="Z1052" s="71"/>
      <c r="AA1052" s="71"/>
      <c r="AB1052" s="71"/>
      <c r="AC1052" s="71"/>
      <c r="AD1052" s="71"/>
      <c r="AE1052" s="71"/>
      <c r="AF1052" s="71"/>
      <c r="AG1052" s="71"/>
      <c r="AH1052" s="71"/>
      <c r="AI1052" s="71"/>
      <c r="AJ1052" s="71"/>
      <c r="AK1052" s="71"/>
      <c r="AL1052" s="71"/>
    </row>
    <row r="1053" spans="2:38" ht="12.75">
      <c r="B1053" s="71"/>
      <c r="C1053" s="71"/>
      <c r="D1053" s="71"/>
      <c r="E1053" s="71"/>
      <c r="F1053" s="71"/>
      <c r="G1053" s="71"/>
      <c r="H1053" s="71"/>
      <c r="I1053" s="71"/>
      <c r="J1053" s="71"/>
      <c r="K1053" s="71"/>
      <c r="L1053" s="71"/>
      <c r="M1053" s="71"/>
      <c r="N1053" s="71"/>
      <c r="O1053" s="71">
        <f t="shared" si="163"/>
      </c>
      <c r="P1053" s="71"/>
      <c r="Q1053" s="71"/>
      <c r="R1053" s="71"/>
      <c r="S1053" s="71"/>
      <c r="T1053" s="71"/>
      <c r="U1053" s="71"/>
      <c r="V1053" s="71"/>
      <c r="W1053" s="71"/>
      <c r="X1053" s="71"/>
      <c r="Y1053" s="71"/>
      <c r="Z1053" s="71"/>
      <c r="AA1053" s="71"/>
      <c r="AB1053" s="71"/>
      <c r="AC1053" s="71"/>
      <c r="AD1053" s="71"/>
      <c r="AE1053" s="71"/>
      <c r="AF1053" s="71"/>
      <c r="AG1053" s="71"/>
      <c r="AH1053" s="71"/>
      <c r="AI1053" s="71"/>
      <c r="AJ1053" s="71"/>
      <c r="AK1053" s="71"/>
      <c r="AL1053" s="71"/>
    </row>
    <row r="1054" spans="2:38" ht="12.75">
      <c r="B1054" s="71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1"/>
      <c r="O1054" s="71">
        <f t="shared" si="163"/>
      </c>
      <c r="P1054" s="71"/>
      <c r="Q1054" s="71"/>
      <c r="R1054" s="71"/>
      <c r="S1054" s="71"/>
      <c r="T1054" s="71"/>
      <c r="U1054" s="71"/>
      <c r="V1054" s="71"/>
      <c r="W1054" s="71"/>
      <c r="X1054" s="71"/>
      <c r="Y1054" s="71"/>
      <c r="Z1054" s="71"/>
      <c r="AA1054" s="71"/>
      <c r="AB1054" s="71"/>
      <c r="AC1054" s="71"/>
      <c r="AD1054" s="71"/>
      <c r="AE1054" s="71"/>
      <c r="AF1054" s="71"/>
      <c r="AG1054" s="71"/>
      <c r="AH1054" s="71"/>
      <c r="AI1054" s="71"/>
      <c r="AJ1054" s="71"/>
      <c r="AK1054" s="71"/>
      <c r="AL1054" s="71"/>
    </row>
    <row r="1055" spans="2:38" ht="12.75">
      <c r="B1055" s="71"/>
      <c r="C1055" s="71"/>
      <c r="D1055" s="71"/>
      <c r="E1055" s="71"/>
      <c r="F1055" s="71"/>
      <c r="G1055" s="71"/>
      <c r="H1055" s="71"/>
      <c r="I1055" s="71"/>
      <c r="J1055" s="71"/>
      <c r="K1055" s="71"/>
      <c r="L1055" s="71"/>
      <c r="M1055" s="71"/>
      <c r="N1055" s="71"/>
      <c r="O1055" s="71">
        <f t="shared" si="163"/>
      </c>
      <c r="P1055" s="71"/>
      <c r="Q1055" s="71"/>
      <c r="R1055" s="71"/>
      <c r="S1055" s="71"/>
      <c r="T1055" s="71"/>
      <c r="U1055" s="71"/>
      <c r="V1055" s="71"/>
      <c r="W1055" s="71"/>
      <c r="X1055" s="71"/>
      <c r="Y1055" s="71"/>
      <c r="Z1055" s="71"/>
      <c r="AA1055" s="71"/>
      <c r="AB1055" s="71"/>
      <c r="AC1055" s="71"/>
      <c r="AD1055" s="71"/>
      <c r="AE1055" s="71"/>
      <c r="AF1055" s="71"/>
      <c r="AG1055" s="71"/>
      <c r="AH1055" s="71"/>
      <c r="AI1055" s="71"/>
      <c r="AJ1055" s="71"/>
      <c r="AK1055" s="71"/>
      <c r="AL1055" s="71"/>
    </row>
    <row r="1056" spans="2:38" ht="12.75">
      <c r="B1056" s="71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1"/>
      <c r="O1056" s="71">
        <f t="shared" si="163"/>
      </c>
      <c r="P1056" s="71"/>
      <c r="Q1056" s="71"/>
      <c r="R1056" s="71"/>
      <c r="S1056" s="71"/>
      <c r="T1056" s="71"/>
      <c r="U1056" s="71"/>
      <c r="V1056" s="71"/>
      <c r="W1056" s="71"/>
      <c r="X1056" s="71"/>
      <c r="Y1056" s="71"/>
      <c r="Z1056" s="71"/>
      <c r="AA1056" s="71"/>
      <c r="AB1056" s="71"/>
      <c r="AC1056" s="71"/>
      <c r="AD1056" s="71"/>
      <c r="AE1056" s="71"/>
      <c r="AF1056" s="71"/>
      <c r="AG1056" s="71"/>
      <c r="AH1056" s="71"/>
      <c r="AI1056" s="71"/>
      <c r="AJ1056" s="71"/>
      <c r="AK1056" s="71"/>
      <c r="AL1056" s="71"/>
    </row>
    <row r="1057" spans="2:38" ht="12.75">
      <c r="B1057" s="71"/>
      <c r="C1057" s="71"/>
      <c r="D1057" s="71"/>
      <c r="E1057" s="71"/>
      <c r="F1057" s="71"/>
      <c r="G1057" s="71"/>
      <c r="H1057" s="71"/>
      <c r="I1057" s="71"/>
      <c r="J1057" s="71"/>
      <c r="K1057" s="71"/>
      <c r="L1057" s="71"/>
      <c r="M1057" s="71"/>
      <c r="N1057" s="71"/>
      <c r="O1057" s="71">
        <f t="shared" si="163"/>
      </c>
      <c r="P1057" s="71"/>
      <c r="Q1057" s="71"/>
      <c r="R1057" s="71"/>
      <c r="S1057" s="71"/>
      <c r="T1057" s="71"/>
      <c r="U1057" s="71"/>
      <c r="V1057" s="71"/>
      <c r="W1057" s="71"/>
      <c r="X1057" s="71"/>
      <c r="Y1057" s="71"/>
      <c r="Z1057" s="71"/>
      <c r="AA1057" s="71"/>
      <c r="AB1057" s="71"/>
      <c r="AC1057" s="71"/>
      <c r="AD1057" s="71"/>
      <c r="AE1057" s="71"/>
      <c r="AF1057" s="71"/>
      <c r="AG1057" s="71"/>
      <c r="AH1057" s="71"/>
      <c r="AI1057" s="71"/>
      <c r="AJ1057" s="71"/>
      <c r="AK1057" s="71"/>
      <c r="AL1057" s="71"/>
    </row>
    <row r="1058" spans="2:38" ht="12.75">
      <c r="B1058" s="71"/>
      <c r="C1058" s="71"/>
      <c r="D1058" s="71"/>
      <c r="E1058" s="71"/>
      <c r="F1058" s="71"/>
      <c r="G1058" s="71"/>
      <c r="H1058" s="71"/>
      <c r="I1058" s="71"/>
      <c r="J1058" s="71"/>
      <c r="K1058" s="71"/>
      <c r="L1058" s="71"/>
      <c r="M1058" s="71"/>
      <c r="N1058" s="71"/>
      <c r="O1058" s="71">
        <f t="shared" si="163"/>
      </c>
      <c r="P1058" s="71"/>
      <c r="Q1058" s="71"/>
      <c r="R1058" s="71"/>
      <c r="S1058" s="71"/>
      <c r="T1058" s="71"/>
      <c r="U1058" s="71"/>
      <c r="V1058" s="71"/>
      <c r="W1058" s="71"/>
      <c r="X1058" s="71"/>
      <c r="Y1058" s="71"/>
      <c r="Z1058" s="71"/>
      <c r="AA1058" s="71"/>
      <c r="AB1058" s="71"/>
      <c r="AC1058" s="71"/>
      <c r="AD1058" s="71"/>
      <c r="AE1058" s="71"/>
      <c r="AF1058" s="71"/>
      <c r="AG1058" s="71"/>
      <c r="AH1058" s="71"/>
      <c r="AI1058" s="71"/>
      <c r="AJ1058" s="71"/>
      <c r="AK1058" s="71"/>
      <c r="AL1058" s="71"/>
    </row>
    <row r="1059" spans="2:38" ht="12.75">
      <c r="B1059" s="71"/>
      <c r="C1059" s="71"/>
      <c r="D1059" s="71"/>
      <c r="E1059" s="71"/>
      <c r="F1059" s="71"/>
      <c r="G1059" s="71"/>
      <c r="H1059" s="71"/>
      <c r="I1059" s="71"/>
      <c r="J1059" s="71"/>
      <c r="K1059" s="71"/>
      <c r="L1059" s="71"/>
      <c r="M1059" s="71"/>
      <c r="N1059" s="71"/>
      <c r="O1059" s="71">
        <f t="shared" si="163"/>
      </c>
      <c r="P1059" s="71"/>
      <c r="Q1059" s="71"/>
      <c r="R1059" s="71"/>
      <c r="S1059" s="71"/>
      <c r="T1059" s="71"/>
      <c r="U1059" s="71"/>
      <c r="V1059" s="71"/>
      <c r="W1059" s="71"/>
      <c r="X1059" s="71"/>
      <c r="Y1059" s="71"/>
      <c r="Z1059" s="71"/>
      <c r="AA1059" s="71"/>
      <c r="AB1059" s="71"/>
      <c r="AC1059" s="71"/>
      <c r="AD1059" s="71"/>
      <c r="AE1059" s="71"/>
      <c r="AF1059" s="71"/>
      <c r="AG1059" s="71"/>
      <c r="AH1059" s="71"/>
      <c r="AI1059" s="71"/>
      <c r="AJ1059" s="71"/>
      <c r="AK1059" s="71"/>
      <c r="AL1059" s="71"/>
    </row>
    <row r="1060" spans="2:38" ht="12.75">
      <c r="B1060" s="71"/>
      <c r="C1060" s="71"/>
      <c r="D1060" s="71"/>
      <c r="E1060" s="71"/>
      <c r="F1060" s="71"/>
      <c r="G1060" s="71"/>
      <c r="H1060" s="71"/>
      <c r="I1060" s="71"/>
      <c r="J1060" s="71"/>
      <c r="K1060" s="71"/>
      <c r="L1060" s="71"/>
      <c r="M1060" s="71"/>
      <c r="N1060" s="71"/>
      <c r="O1060" s="71">
        <f t="shared" si="163"/>
      </c>
      <c r="P1060" s="71"/>
      <c r="Q1060" s="71"/>
      <c r="R1060" s="71"/>
      <c r="S1060" s="71"/>
      <c r="T1060" s="71"/>
      <c r="U1060" s="71"/>
      <c r="V1060" s="71"/>
      <c r="W1060" s="71"/>
      <c r="X1060" s="71"/>
      <c r="Y1060" s="71"/>
      <c r="Z1060" s="71"/>
      <c r="AA1060" s="71"/>
      <c r="AB1060" s="71"/>
      <c r="AC1060" s="71"/>
      <c r="AD1060" s="71"/>
      <c r="AE1060" s="71"/>
      <c r="AF1060" s="71"/>
      <c r="AG1060" s="71"/>
      <c r="AH1060" s="71"/>
      <c r="AI1060" s="71"/>
      <c r="AJ1060" s="71"/>
      <c r="AK1060" s="71"/>
      <c r="AL1060" s="71"/>
    </row>
    <row r="1061" spans="2:38" ht="12.75">
      <c r="B1061" s="71"/>
      <c r="C1061" s="71"/>
      <c r="D1061" s="71"/>
      <c r="E1061" s="71"/>
      <c r="F1061" s="71"/>
      <c r="G1061" s="71"/>
      <c r="H1061" s="71"/>
      <c r="I1061" s="71"/>
      <c r="J1061" s="71"/>
      <c r="K1061" s="71"/>
      <c r="L1061" s="71"/>
      <c r="M1061" s="71"/>
      <c r="N1061" s="71"/>
      <c r="O1061" s="71">
        <f t="shared" si="163"/>
      </c>
      <c r="P1061" s="71"/>
      <c r="Q1061" s="71"/>
      <c r="R1061" s="71"/>
      <c r="S1061" s="71"/>
      <c r="T1061" s="71"/>
      <c r="U1061" s="71"/>
      <c r="V1061" s="71"/>
      <c r="W1061" s="71"/>
      <c r="X1061" s="71"/>
      <c r="Y1061" s="71"/>
      <c r="Z1061" s="71"/>
      <c r="AA1061" s="71"/>
      <c r="AB1061" s="71"/>
      <c r="AC1061" s="71"/>
      <c r="AD1061" s="71"/>
      <c r="AE1061" s="71"/>
      <c r="AF1061" s="71"/>
      <c r="AG1061" s="71"/>
      <c r="AH1061" s="71"/>
      <c r="AI1061" s="71"/>
      <c r="AJ1061" s="71"/>
      <c r="AK1061" s="71"/>
      <c r="AL1061" s="71"/>
    </row>
    <row r="1062" spans="2:38" ht="12.75">
      <c r="B1062" s="71"/>
      <c r="C1062" s="71"/>
      <c r="D1062" s="71"/>
      <c r="E1062" s="71"/>
      <c r="F1062" s="71"/>
      <c r="G1062" s="71"/>
      <c r="H1062" s="71"/>
      <c r="I1062" s="71"/>
      <c r="J1062" s="71"/>
      <c r="K1062" s="71"/>
      <c r="L1062" s="71"/>
      <c r="M1062" s="71"/>
      <c r="N1062" s="71"/>
      <c r="O1062" s="71">
        <f t="shared" si="163"/>
      </c>
      <c r="P1062" s="71"/>
      <c r="Q1062" s="71"/>
      <c r="R1062" s="71"/>
      <c r="S1062" s="71"/>
      <c r="T1062" s="71"/>
      <c r="U1062" s="71"/>
      <c r="V1062" s="71"/>
      <c r="W1062" s="71"/>
      <c r="X1062" s="71"/>
      <c r="Y1062" s="71"/>
      <c r="Z1062" s="71"/>
      <c r="AA1062" s="71"/>
      <c r="AB1062" s="71"/>
      <c r="AC1062" s="71"/>
      <c r="AD1062" s="71"/>
      <c r="AE1062" s="71"/>
      <c r="AF1062" s="71"/>
      <c r="AG1062" s="71"/>
      <c r="AH1062" s="71"/>
      <c r="AI1062" s="71"/>
      <c r="AJ1062" s="71"/>
      <c r="AK1062" s="71"/>
      <c r="AL1062" s="71"/>
    </row>
    <row r="1063" spans="2:38" ht="12.75">
      <c r="B1063" s="71"/>
      <c r="C1063" s="71"/>
      <c r="D1063" s="71"/>
      <c r="E1063" s="71"/>
      <c r="F1063" s="71"/>
      <c r="G1063" s="71"/>
      <c r="H1063" s="71"/>
      <c r="I1063" s="71"/>
      <c r="J1063" s="71"/>
      <c r="K1063" s="71"/>
      <c r="L1063" s="71"/>
      <c r="M1063" s="71"/>
      <c r="N1063" s="71"/>
      <c r="O1063" s="71">
        <f t="shared" si="163"/>
      </c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1"/>
      <c r="AI1063" s="71"/>
      <c r="AJ1063" s="71"/>
      <c r="AK1063" s="71"/>
      <c r="AL1063" s="71"/>
    </row>
    <row r="1064" spans="2:38" ht="12.75">
      <c r="B1064" s="71"/>
      <c r="C1064" s="71"/>
      <c r="D1064" s="71"/>
      <c r="E1064" s="71"/>
      <c r="F1064" s="71"/>
      <c r="G1064" s="71"/>
      <c r="H1064" s="71"/>
      <c r="I1064" s="71"/>
      <c r="J1064" s="71"/>
      <c r="K1064" s="71"/>
      <c r="L1064" s="71"/>
      <c r="M1064" s="71"/>
      <c r="N1064" s="71"/>
      <c r="O1064" s="71">
        <f t="shared" si="163"/>
      </c>
      <c r="P1064" s="71"/>
      <c r="Q1064" s="71"/>
      <c r="R1064" s="71"/>
      <c r="S1064" s="71"/>
      <c r="T1064" s="71"/>
      <c r="U1064" s="71"/>
      <c r="V1064" s="71"/>
      <c r="W1064" s="71"/>
      <c r="X1064" s="71"/>
      <c r="Y1064" s="71"/>
      <c r="Z1064" s="71"/>
      <c r="AA1064" s="71"/>
      <c r="AB1064" s="71"/>
      <c r="AC1064" s="71"/>
      <c r="AD1064" s="71"/>
      <c r="AE1064" s="71"/>
      <c r="AF1064" s="71"/>
      <c r="AG1064" s="71"/>
      <c r="AH1064" s="71"/>
      <c r="AI1064" s="71"/>
      <c r="AJ1064" s="71"/>
      <c r="AK1064" s="71"/>
      <c r="AL1064" s="71"/>
    </row>
    <row r="1065" spans="2:38" ht="12.75">
      <c r="B1065" s="71"/>
      <c r="C1065" s="71"/>
      <c r="D1065" s="71"/>
      <c r="E1065" s="71"/>
      <c r="F1065" s="71"/>
      <c r="G1065" s="71"/>
      <c r="H1065" s="71"/>
      <c r="I1065" s="71"/>
      <c r="J1065" s="71"/>
      <c r="K1065" s="71"/>
      <c r="L1065" s="71"/>
      <c r="M1065" s="71"/>
      <c r="N1065" s="71"/>
      <c r="O1065" s="71">
        <f t="shared" si="163"/>
      </c>
      <c r="P1065" s="71"/>
      <c r="Q1065" s="71"/>
      <c r="R1065" s="71"/>
      <c r="S1065" s="71"/>
      <c r="T1065" s="71"/>
      <c r="U1065" s="71"/>
      <c r="V1065" s="71"/>
      <c r="W1065" s="71"/>
      <c r="X1065" s="71"/>
      <c r="Y1065" s="71"/>
      <c r="Z1065" s="71"/>
      <c r="AA1065" s="71"/>
      <c r="AB1065" s="71"/>
      <c r="AC1065" s="71"/>
      <c r="AD1065" s="71"/>
      <c r="AE1065" s="71"/>
      <c r="AF1065" s="71"/>
      <c r="AG1065" s="71"/>
      <c r="AH1065" s="71"/>
      <c r="AI1065" s="71"/>
      <c r="AJ1065" s="71"/>
      <c r="AK1065" s="71"/>
      <c r="AL1065" s="71"/>
    </row>
    <row r="1066" spans="2:38" ht="12.75">
      <c r="B1066" s="71"/>
      <c r="C1066" s="71"/>
      <c r="D1066" s="71"/>
      <c r="E1066" s="71"/>
      <c r="F1066" s="71"/>
      <c r="G1066" s="71"/>
      <c r="H1066" s="71"/>
      <c r="I1066" s="71"/>
      <c r="J1066" s="71"/>
      <c r="K1066" s="71"/>
      <c r="L1066" s="71"/>
      <c r="M1066" s="71"/>
      <c r="N1066" s="71"/>
      <c r="O1066" s="71">
        <f t="shared" si="163"/>
      </c>
      <c r="P1066" s="71"/>
      <c r="Q1066" s="71"/>
      <c r="R1066" s="71"/>
      <c r="S1066" s="71"/>
      <c r="T1066" s="71"/>
      <c r="U1066" s="71"/>
      <c r="V1066" s="71"/>
      <c r="W1066" s="71"/>
      <c r="X1066" s="71"/>
      <c r="Y1066" s="71"/>
      <c r="Z1066" s="71"/>
      <c r="AA1066" s="71"/>
      <c r="AB1066" s="71"/>
      <c r="AC1066" s="71"/>
      <c r="AD1066" s="71"/>
      <c r="AE1066" s="71"/>
      <c r="AF1066" s="71"/>
      <c r="AG1066" s="71"/>
      <c r="AH1066" s="71"/>
      <c r="AI1066" s="71"/>
      <c r="AJ1066" s="71"/>
      <c r="AK1066" s="71"/>
      <c r="AL1066" s="71"/>
    </row>
    <row r="1067" spans="2:38" ht="12.75">
      <c r="B1067" s="71"/>
      <c r="C1067" s="71"/>
      <c r="D1067" s="71"/>
      <c r="E1067" s="71"/>
      <c r="F1067" s="71"/>
      <c r="G1067" s="71"/>
      <c r="H1067" s="71"/>
      <c r="I1067" s="71"/>
      <c r="J1067" s="71"/>
      <c r="K1067" s="71"/>
      <c r="L1067" s="71"/>
      <c r="M1067" s="71"/>
      <c r="N1067" s="71"/>
      <c r="O1067" s="71">
        <f t="shared" si="163"/>
      </c>
      <c r="P1067" s="71"/>
      <c r="Q1067" s="71"/>
      <c r="R1067" s="71"/>
      <c r="S1067" s="71"/>
      <c r="T1067" s="71"/>
      <c r="U1067" s="71"/>
      <c r="V1067" s="71"/>
      <c r="W1067" s="71"/>
      <c r="X1067" s="71"/>
      <c r="Y1067" s="71"/>
      <c r="Z1067" s="71"/>
      <c r="AA1067" s="71"/>
      <c r="AB1067" s="71"/>
      <c r="AC1067" s="71"/>
      <c r="AD1067" s="71"/>
      <c r="AE1067" s="71"/>
      <c r="AF1067" s="71"/>
      <c r="AG1067" s="71"/>
      <c r="AH1067" s="71"/>
      <c r="AI1067" s="71"/>
      <c r="AJ1067" s="71"/>
      <c r="AK1067" s="71"/>
      <c r="AL1067" s="71"/>
    </row>
    <row r="1068" spans="2:38" ht="12.75">
      <c r="B1068" s="71"/>
      <c r="C1068" s="71"/>
      <c r="D1068" s="71"/>
      <c r="E1068" s="71"/>
      <c r="F1068" s="71"/>
      <c r="G1068" s="71"/>
      <c r="H1068" s="71"/>
      <c r="I1068" s="71"/>
      <c r="J1068" s="71"/>
      <c r="K1068" s="71"/>
      <c r="L1068" s="71"/>
      <c r="M1068" s="71"/>
      <c r="N1068" s="71"/>
      <c r="O1068" s="71">
        <f t="shared" si="163"/>
      </c>
      <c r="P1068" s="71"/>
      <c r="Q1068" s="71"/>
      <c r="R1068" s="71"/>
      <c r="S1068" s="71"/>
      <c r="T1068" s="71"/>
      <c r="U1068" s="71"/>
      <c r="V1068" s="71"/>
      <c r="W1068" s="71"/>
      <c r="X1068" s="71"/>
      <c r="Y1068" s="71"/>
      <c r="Z1068" s="71"/>
      <c r="AA1068" s="71"/>
      <c r="AB1068" s="71"/>
      <c r="AC1068" s="71"/>
      <c r="AD1068" s="71"/>
      <c r="AE1068" s="71"/>
      <c r="AF1068" s="71"/>
      <c r="AG1068" s="71"/>
      <c r="AH1068" s="71"/>
      <c r="AI1068" s="71"/>
      <c r="AJ1068" s="71"/>
      <c r="AK1068" s="71"/>
      <c r="AL1068" s="71"/>
    </row>
    <row r="1069" spans="2:38" ht="12.75">
      <c r="B1069" s="71"/>
      <c r="C1069" s="71"/>
      <c r="D1069" s="71"/>
      <c r="E1069" s="71"/>
      <c r="F1069" s="71"/>
      <c r="G1069" s="71"/>
      <c r="H1069" s="71"/>
      <c r="I1069" s="71"/>
      <c r="J1069" s="71"/>
      <c r="K1069" s="71"/>
      <c r="L1069" s="71"/>
      <c r="M1069" s="71"/>
      <c r="N1069" s="71"/>
      <c r="O1069" s="71">
        <f t="shared" si="163"/>
      </c>
      <c r="P1069" s="71"/>
      <c r="Q1069" s="71"/>
      <c r="R1069" s="71"/>
      <c r="S1069" s="71"/>
      <c r="T1069" s="71"/>
      <c r="U1069" s="71"/>
      <c r="V1069" s="71"/>
      <c r="W1069" s="71"/>
      <c r="X1069" s="71"/>
      <c r="Y1069" s="71"/>
      <c r="Z1069" s="71"/>
      <c r="AA1069" s="71"/>
      <c r="AB1069" s="71"/>
      <c r="AC1069" s="71"/>
      <c r="AD1069" s="71"/>
      <c r="AE1069" s="71"/>
      <c r="AF1069" s="71"/>
      <c r="AG1069" s="71"/>
      <c r="AH1069" s="71"/>
      <c r="AI1069" s="71"/>
      <c r="AJ1069" s="71"/>
      <c r="AK1069" s="71"/>
      <c r="AL1069" s="71"/>
    </row>
    <row r="1070" spans="2:38" ht="12.75">
      <c r="B1070" s="71"/>
      <c r="C1070" s="71"/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>
        <f t="shared" si="163"/>
      </c>
      <c r="P1070" s="71"/>
      <c r="Q1070" s="71"/>
      <c r="R1070" s="71"/>
      <c r="S1070" s="71"/>
      <c r="T1070" s="71"/>
      <c r="U1070" s="71"/>
      <c r="V1070" s="71"/>
      <c r="W1070" s="71"/>
      <c r="X1070" s="71"/>
      <c r="Y1070" s="71"/>
      <c r="Z1070" s="71"/>
      <c r="AA1070" s="71"/>
      <c r="AB1070" s="71"/>
      <c r="AC1070" s="71"/>
      <c r="AD1070" s="71"/>
      <c r="AE1070" s="71"/>
      <c r="AF1070" s="71"/>
      <c r="AG1070" s="71"/>
      <c r="AH1070" s="71"/>
      <c r="AI1070" s="71"/>
      <c r="AJ1070" s="71"/>
      <c r="AK1070" s="71"/>
      <c r="AL1070" s="71"/>
    </row>
    <row r="1071" spans="2:38" ht="12.75">
      <c r="B1071" s="71"/>
      <c r="C1071" s="71"/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>
        <f t="shared" si="163"/>
      </c>
      <c r="P1071" s="71"/>
      <c r="Q1071" s="71"/>
      <c r="R1071" s="71"/>
      <c r="S1071" s="71"/>
      <c r="T1071" s="71"/>
      <c r="U1071" s="71"/>
      <c r="V1071" s="71"/>
      <c r="W1071" s="71"/>
      <c r="X1071" s="71"/>
      <c r="Y1071" s="71"/>
      <c r="Z1071" s="71"/>
      <c r="AA1071" s="71"/>
      <c r="AB1071" s="71"/>
      <c r="AC1071" s="71"/>
      <c r="AD1071" s="71"/>
      <c r="AE1071" s="71"/>
      <c r="AF1071" s="71"/>
      <c r="AG1071" s="71"/>
      <c r="AH1071" s="71"/>
      <c r="AI1071" s="71"/>
      <c r="AJ1071" s="71"/>
      <c r="AK1071" s="71"/>
      <c r="AL1071" s="71"/>
    </row>
    <row r="1072" spans="2:38" ht="12.75">
      <c r="B1072" s="71"/>
      <c r="C1072" s="71"/>
      <c r="D1072" s="71"/>
      <c r="E1072" s="71"/>
      <c r="F1072" s="71"/>
      <c r="G1072" s="71"/>
      <c r="H1072" s="71"/>
      <c r="I1072" s="71"/>
      <c r="J1072" s="71"/>
      <c r="K1072" s="71"/>
      <c r="L1072" s="71"/>
      <c r="M1072" s="71"/>
      <c r="N1072" s="71"/>
      <c r="O1072" s="71">
        <f t="shared" si="163"/>
      </c>
      <c r="P1072" s="71"/>
      <c r="Q1072" s="71"/>
      <c r="R1072" s="71"/>
      <c r="S1072" s="71"/>
      <c r="T1072" s="71"/>
      <c r="U1072" s="71"/>
      <c r="V1072" s="71"/>
      <c r="W1072" s="71"/>
      <c r="X1072" s="71"/>
      <c r="Y1072" s="71"/>
      <c r="Z1072" s="71"/>
      <c r="AA1072" s="71"/>
      <c r="AB1072" s="71"/>
      <c r="AC1072" s="71"/>
      <c r="AD1072" s="71"/>
      <c r="AE1072" s="71"/>
      <c r="AF1072" s="71"/>
      <c r="AG1072" s="71"/>
      <c r="AH1072" s="71"/>
      <c r="AI1072" s="71"/>
      <c r="AJ1072" s="71"/>
      <c r="AK1072" s="71"/>
      <c r="AL1072" s="71"/>
    </row>
    <row r="1073" spans="2:38" ht="12.75">
      <c r="B1073" s="71"/>
      <c r="C1073" s="71"/>
      <c r="D1073" s="71"/>
      <c r="E1073" s="71"/>
      <c r="F1073" s="71"/>
      <c r="G1073" s="71"/>
      <c r="H1073" s="71"/>
      <c r="I1073" s="71"/>
      <c r="J1073" s="71"/>
      <c r="K1073" s="71"/>
      <c r="L1073" s="71"/>
      <c r="M1073" s="71"/>
      <c r="N1073" s="71"/>
      <c r="O1073" s="71">
        <f t="shared" si="163"/>
      </c>
      <c r="P1073" s="71"/>
      <c r="Q1073" s="71"/>
      <c r="R1073" s="71"/>
      <c r="S1073" s="71"/>
      <c r="T1073" s="71"/>
      <c r="U1073" s="71"/>
      <c r="V1073" s="71"/>
      <c r="W1073" s="71"/>
      <c r="X1073" s="71"/>
      <c r="Y1073" s="71"/>
      <c r="Z1073" s="71"/>
      <c r="AA1073" s="71"/>
      <c r="AB1073" s="71"/>
      <c r="AC1073" s="71"/>
      <c r="AD1073" s="71"/>
      <c r="AE1073" s="71"/>
      <c r="AF1073" s="71"/>
      <c r="AG1073" s="71"/>
      <c r="AH1073" s="71"/>
      <c r="AI1073" s="71"/>
      <c r="AJ1073" s="71"/>
      <c r="AK1073" s="71"/>
      <c r="AL1073" s="71"/>
    </row>
    <row r="1074" spans="2:38" ht="12.75">
      <c r="B1074" s="71"/>
      <c r="C1074" s="71"/>
      <c r="D1074" s="71"/>
      <c r="E1074" s="71"/>
      <c r="F1074" s="71"/>
      <c r="G1074" s="71"/>
      <c r="H1074" s="71"/>
      <c r="I1074" s="71"/>
      <c r="J1074" s="71"/>
      <c r="K1074" s="71"/>
      <c r="L1074" s="71"/>
      <c r="M1074" s="71"/>
      <c r="N1074" s="71"/>
      <c r="O1074" s="71">
        <f t="shared" si="163"/>
      </c>
      <c r="P1074" s="71"/>
      <c r="Q1074" s="71"/>
      <c r="R1074" s="71"/>
      <c r="S1074" s="71"/>
      <c r="T1074" s="71"/>
      <c r="U1074" s="71"/>
      <c r="V1074" s="71"/>
      <c r="W1074" s="71"/>
      <c r="X1074" s="71"/>
      <c r="Y1074" s="71"/>
      <c r="Z1074" s="71"/>
      <c r="AA1074" s="71"/>
      <c r="AB1074" s="71"/>
      <c r="AC1074" s="71"/>
      <c r="AD1074" s="71"/>
      <c r="AE1074" s="71"/>
      <c r="AF1074" s="71"/>
      <c r="AG1074" s="71"/>
      <c r="AH1074" s="71"/>
      <c r="AI1074" s="71"/>
      <c r="AJ1074" s="71"/>
      <c r="AK1074" s="71"/>
      <c r="AL1074" s="71"/>
    </row>
    <row r="1075" spans="2:38" ht="12.75">
      <c r="B1075" s="71"/>
      <c r="C1075" s="71"/>
      <c r="D1075" s="71"/>
      <c r="E1075" s="71"/>
      <c r="F1075" s="71"/>
      <c r="G1075" s="71"/>
      <c r="H1075" s="71"/>
      <c r="I1075" s="71"/>
      <c r="J1075" s="71"/>
      <c r="K1075" s="71"/>
      <c r="L1075" s="71"/>
      <c r="M1075" s="71"/>
      <c r="N1075" s="71"/>
      <c r="O1075" s="71">
        <f t="shared" si="163"/>
      </c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  <c r="Z1075" s="71"/>
      <c r="AA1075" s="71"/>
      <c r="AB1075" s="71"/>
      <c r="AC1075" s="71"/>
      <c r="AD1075" s="71"/>
      <c r="AE1075" s="71"/>
      <c r="AF1075" s="71"/>
      <c r="AG1075" s="71"/>
      <c r="AH1075" s="71"/>
      <c r="AI1075" s="71"/>
      <c r="AJ1075" s="71"/>
      <c r="AK1075" s="71"/>
      <c r="AL1075" s="71"/>
    </row>
    <row r="1076" spans="2:38" ht="12.75">
      <c r="B1076" s="71"/>
      <c r="C1076" s="71"/>
      <c r="D1076" s="71"/>
      <c r="E1076" s="71"/>
      <c r="F1076" s="71"/>
      <c r="G1076" s="71"/>
      <c r="H1076" s="71"/>
      <c r="I1076" s="71"/>
      <c r="J1076" s="71"/>
      <c r="K1076" s="71"/>
      <c r="L1076" s="71"/>
      <c r="M1076" s="71"/>
      <c r="N1076" s="71"/>
      <c r="O1076" s="71">
        <f t="shared" si="163"/>
      </c>
      <c r="P1076" s="71"/>
      <c r="Q1076" s="71"/>
      <c r="R1076" s="71"/>
      <c r="S1076" s="71"/>
      <c r="T1076" s="71"/>
      <c r="U1076" s="71"/>
      <c r="V1076" s="71"/>
      <c r="W1076" s="71"/>
      <c r="X1076" s="71"/>
      <c r="Y1076" s="71"/>
      <c r="Z1076" s="71"/>
      <c r="AA1076" s="71"/>
      <c r="AB1076" s="71"/>
      <c r="AC1076" s="71"/>
      <c r="AD1076" s="71"/>
      <c r="AE1076" s="71"/>
      <c r="AF1076" s="71"/>
      <c r="AG1076" s="71"/>
      <c r="AH1076" s="71"/>
      <c r="AI1076" s="71"/>
      <c r="AJ1076" s="71"/>
      <c r="AK1076" s="71"/>
      <c r="AL1076" s="71"/>
    </row>
    <row r="1077" spans="2:38" ht="12.75">
      <c r="B1077" s="71"/>
      <c r="C1077" s="71"/>
      <c r="D1077" s="71"/>
      <c r="E1077" s="71"/>
      <c r="F1077" s="71"/>
      <c r="G1077" s="71"/>
      <c r="H1077" s="71"/>
      <c r="I1077" s="71"/>
      <c r="J1077" s="71"/>
      <c r="K1077" s="71"/>
      <c r="L1077" s="71"/>
      <c r="M1077" s="71"/>
      <c r="N1077" s="71"/>
      <c r="O1077" s="71">
        <f t="shared" si="163"/>
      </c>
      <c r="P1077" s="71"/>
      <c r="Q1077" s="71"/>
      <c r="R1077" s="71"/>
      <c r="S1077" s="71"/>
      <c r="T1077" s="71"/>
      <c r="U1077" s="71"/>
      <c r="V1077" s="71"/>
      <c r="W1077" s="71"/>
      <c r="X1077" s="71"/>
      <c r="Y1077" s="71"/>
      <c r="Z1077" s="71"/>
      <c r="AA1077" s="71"/>
      <c r="AB1077" s="71"/>
      <c r="AC1077" s="71"/>
      <c r="AD1077" s="71"/>
      <c r="AE1077" s="71"/>
      <c r="AF1077" s="71"/>
      <c r="AG1077" s="71"/>
      <c r="AH1077" s="71"/>
      <c r="AI1077" s="71"/>
      <c r="AJ1077" s="71"/>
      <c r="AK1077" s="71"/>
      <c r="AL1077" s="71"/>
    </row>
    <row r="1078" spans="2:38" ht="12.75">
      <c r="B1078" s="71"/>
      <c r="C1078" s="71"/>
      <c r="D1078" s="71"/>
      <c r="E1078" s="71"/>
      <c r="F1078" s="71"/>
      <c r="G1078" s="71"/>
      <c r="H1078" s="71"/>
      <c r="I1078" s="71"/>
      <c r="J1078" s="71"/>
      <c r="K1078" s="71"/>
      <c r="L1078" s="71"/>
      <c r="M1078" s="71"/>
      <c r="N1078" s="71"/>
      <c r="O1078" s="71">
        <f t="shared" si="163"/>
      </c>
      <c r="P1078" s="71"/>
      <c r="Q1078" s="71"/>
      <c r="R1078" s="71"/>
      <c r="S1078" s="71"/>
      <c r="T1078" s="71"/>
      <c r="U1078" s="71"/>
      <c r="V1078" s="71"/>
      <c r="W1078" s="71"/>
      <c r="X1078" s="71"/>
      <c r="Y1078" s="71"/>
      <c r="Z1078" s="71"/>
      <c r="AA1078" s="71"/>
      <c r="AB1078" s="71"/>
      <c r="AC1078" s="71"/>
      <c r="AD1078" s="71"/>
      <c r="AE1078" s="71"/>
      <c r="AF1078" s="71"/>
      <c r="AG1078" s="71"/>
      <c r="AH1078" s="71"/>
      <c r="AI1078" s="71"/>
      <c r="AJ1078" s="71"/>
      <c r="AK1078" s="71"/>
      <c r="AL1078" s="71"/>
    </row>
    <row r="1079" spans="2:38" ht="12.75">
      <c r="B1079" s="71"/>
      <c r="C1079" s="71"/>
      <c r="D1079" s="71"/>
      <c r="E1079" s="71"/>
      <c r="F1079" s="71"/>
      <c r="G1079" s="71"/>
      <c r="H1079" s="71"/>
      <c r="I1079" s="71"/>
      <c r="J1079" s="71"/>
      <c r="K1079" s="71"/>
      <c r="L1079" s="71"/>
      <c r="M1079" s="71"/>
      <c r="N1079" s="71"/>
      <c r="O1079" s="71">
        <f t="shared" si="163"/>
      </c>
      <c r="P1079" s="71"/>
      <c r="Q1079" s="71"/>
      <c r="R1079" s="71"/>
      <c r="S1079" s="71"/>
      <c r="T1079" s="71"/>
      <c r="U1079" s="71"/>
      <c r="V1079" s="71"/>
      <c r="W1079" s="71"/>
      <c r="X1079" s="71"/>
      <c r="Y1079" s="71"/>
      <c r="Z1079" s="71"/>
      <c r="AA1079" s="71"/>
      <c r="AB1079" s="71"/>
      <c r="AC1079" s="71"/>
      <c r="AD1079" s="71"/>
      <c r="AE1079" s="71"/>
      <c r="AF1079" s="71"/>
      <c r="AG1079" s="71"/>
      <c r="AH1079" s="71"/>
      <c r="AI1079" s="71"/>
      <c r="AJ1079" s="71"/>
      <c r="AK1079" s="71"/>
      <c r="AL1079" s="71"/>
    </row>
    <row r="1080" spans="2:38" ht="12.75">
      <c r="B1080" s="71"/>
      <c r="C1080" s="71"/>
      <c r="D1080" s="71"/>
      <c r="E1080" s="71"/>
      <c r="F1080" s="71"/>
      <c r="G1080" s="71"/>
      <c r="H1080" s="71"/>
      <c r="I1080" s="71"/>
      <c r="J1080" s="71"/>
      <c r="K1080" s="71"/>
      <c r="L1080" s="71"/>
      <c r="M1080" s="71"/>
      <c r="N1080" s="71"/>
      <c r="O1080" s="71">
        <f t="shared" si="163"/>
      </c>
      <c r="P1080" s="71"/>
      <c r="Q1080" s="71"/>
      <c r="R1080" s="71"/>
      <c r="S1080" s="71"/>
      <c r="T1080" s="71"/>
      <c r="U1080" s="71"/>
      <c r="V1080" s="71"/>
      <c r="W1080" s="71"/>
      <c r="X1080" s="71"/>
      <c r="Y1080" s="71"/>
      <c r="Z1080" s="71"/>
      <c r="AA1080" s="71"/>
      <c r="AB1080" s="71"/>
      <c r="AC1080" s="71"/>
      <c r="AD1080" s="71"/>
      <c r="AE1080" s="71"/>
      <c r="AF1080" s="71"/>
      <c r="AG1080" s="71"/>
      <c r="AH1080" s="71"/>
      <c r="AI1080" s="71"/>
      <c r="AJ1080" s="71"/>
      <c r="AK1080" s="71"/>
      <c r="AL1080" s="71"/>
    </row>
    <row r="1081" spans="2:38" ht="12.75">
      <c r="B1081" s="71"/>
      <c r="C1081" s="71"/>
      <c r="D1081" s="71"/>
      <c r="E1081" s="71"/>
      <c r="F1081" s="71"/>
      <c r="G1081" s="71"/>
      <c r="H1081" s="71"/>
      <c r="I1081" s="71"/>
      <c r="J1081" s="71"/>
      <c r="K1081" s="71"/>
      <c r="L1081" s="71"/>
      <c r="M1081" s="71"/>
      <c r="N1081" s="71"/>
      <c r="O1081" s="71">
        <f t="shared" si="163"/>
      </c>
      <c r="P1081" s="71"/>
      <c r="Q1081" s="71"/>
      <c r="R1081" s="71"/>
      <c r="S1081" s="71"/>
      <c r="T1081" s="71"/>
      <c r="U1081" s="71"/>
      <c r="V1081" s="71"/>
      <c r="W1081" s="71"/>
      <c r="X1081" s="71"/>
      <c r="Y1081" s="71"/>
      <c r="Z1081" s="71"/>
      <c r="AA1081" s="71"/>
      <c r="AB1081" s="71"/>
      <c r="AC1081" s="71"/>
      <c r="AD1081" s="71"/>
      <c r="AE1081" s="71"/>
      <c r="AF1081" s="71"/>
      <c r="AG1081" s="71"/>
      <c r="AH1081" s="71"/>
      <c r="AI1081" s="71"/>
      <c r="AJ1081" s="71"/>
      <c r="AK1081" s="71"/>
      <c r="AL1081" s="71"/>
    </row>
    <row r="1082" spans="2:38" ht="12.75">
      <c r="B1082" s="71"/>
      <c r="C1082" s="71"/>
      <c r="D1082" s="71"/>
      <c r="E1082" s="71"/>
      <c r="F1082" s="71"/>
      <c r="G1082" s="71"/>
      <c r="H1082" s="71"/>
      <c r="I1082" s="71"/>
      <c r="J1082" s="71"/>
      <c r="K1082" s="71"/>
      <c r="L1082" s="71"/>
      <c r="M1082" s="71"/>
      <c r="N1082" s="71"/>
      <c r="O1082" s="71">
        <f t="shared" si="163"/>
      </c>
      <c r="P1082" s="71"/>
      <c r="Q1082" s="71"/>
      <c r="R1082" s="71"/>
      <c r="S1082" s="71"/>
      <c r="T1082" s="71"/>
      <c r="U1082" s="71"/>
      <c r="V1082" s="71"/>
      <c r="W1082" s="71"/>
      <c r="X1082" s="71"/>
      <c r="Y1082" s="71"/>
      <c r="Z1082" s="71"/>
      <c r="AA1082" s="71"/>
      <c r="AB1082" s="71"/>
      <c r="AC1082" s="71"/>
      <c r="AD1082" s="71"/>
      <c r="AE1082" s="71"/>
      <c r="AF1082" s="71"/>
      <c r="AG1082" s="71"/>
      <c r="AH1082" s="71"/>
      <c r="AI1082" s="71"/>
      <c r="AJ1082" s="71"/>
      <c r="AK1082" s="71"/>
      <c r="AL1082" s="71"/>
    </row>
    <row r="1083" spans="2:38" ht="12.75">
      <c r="B1083" s="71"/>
      <c r="C1083" s="71"/>
      <c r="D1083" s="71"/>
      <c r="E1083" s="71"/>
      <c r="F1083" s="71"/>
      <c r="G1083" s="71"/>
      <c r="H1083" s="71"/>
      <c r="I1083" s="71"/>
      <c r="J1083" s="71"/>
      <c r="K1083" s="71"/>
      <c r="L1083" s="71"/>
      <c r="M1083" s="71"/>
      <c r="N1083" s="71"/>
      <c r="O1083" s="71">
        <f aca="true" t="shared" si="164" ref="O1083:O1146">IF(N1083="","",((0.45)^2-N1083^2)^(1/2))</f>
      </c>
      <c r="P1083" s="71"/>
      <c r="Q1083" s="71"/>
      <c r="R1083" s="71"/>
      <c r="S1083" s="71"/>
      <c r="T1083" s="71"/>
      <c r="U1083" s="71"/>
      <c r="V1083" s="71"/>
      <c r="W1083" s="71"/>
      <c r="X1083" s="71"/>
      <c r="Y1083" s="71"/>
      <c r="Z1083" s="71"/>
      <c r="AA1083" s="71"/>
      <c r="AB1083" s="71"/>
      <c r="AC1083" s="71"/>
      <c r="AD1083" s="71"/>
      <c r="AE1083" s="71"/>
      <c r="AF1083" s="71"/>
      <c r="AG1083" s="71"/>
      <c r="AH1083" s="71"/>
      <c r="AI1083" s="71"/>
      <c r="AJ1083" s="71"/>
      <c r="AK1083" s="71"/>
      <c r="AL1083" s="71"/>
    </row>
    <row r="1084" spans="2:38" ht="12.75">
      <c r="B1084" s="71"/>
      <c r="C1084" s="71"/>
      <c r="D1084" s="71"/>
      <c r="E1084" s="71"/>
      <c r="F1084" s="71"/>
      <c r="G1084" s="71"/>
      <c r="H1084" s="71"/>
      <c r="I1084" s="71"/>
      <c r="J1084" s="71"/>
      <c r="K1084" s="71"/>
      <c r="L1084" s="71"/>
      <c r="M1084" s="71"/>
      <c r="N1084" s="71"/>
      <c r="O1084" s="71">
        <f t="shared" si="164"/>
      </c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  <c r="Z1084" s="71"/>
      <c r="AA1084" s="71"/>
      <c r="AB1084" s="71"/>
      <c r="AC1084" s="71"/>
      <c r="AD1084" s="71"/>
      <c r="AE1084" s="71"/>
      <c r="AF1084" s="71"/>
      <c r="AG1084" s="71"/>
      <c r="AH1084" s="71"/>
      <c r="AI1084" s="71"/>
      <c r="AJ1084" s="71"/>
      <c r="AK1084" s="71"/>
      <c r="AL1084" s="71"/>
    </row>
    <row r="1085" spans="2:38" ht="12.75">
      <c r="B1085" s="71"/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>
        <f t="shared" si="164"/>
      </c>
      <c r="P1085" s="71"/>
      <c r="Q1085" s="71"/>
      <c r="R1085" s="71"/>
      <c r="S1085" s="71"/>
      <c r="T1085" s="71"/>
      <c r="U1085" s="71"/>
      <c r="V1085" s="71"/>
      <c r="W1085" s="71"/>
      <c r="X1085" s="71"/>
      <c r="Y1085" s="71"/>
      <c r="Z1085" s="71"/>
      <c r="AA1085" s="71"/>
      <c r="AB1085" s="71"/>
      <c r="AC1085" s="71"/>
      <c r="AD1085" s="71"/>
      <c r="AE1085" s="71"/>
      <c r="AF1085" s="71"/>
      <c r="AG1085" s="71"/>
      <c r="AH1085" s="71"/>
      <c r="AI1085" s="71"/>
      <c r="AJ1085" s="71"/>
      <c r="AK1085" s="71"/>
      <c r="AL1085" s="71"/>
    </row>
    <row r="1086" spans="2:38" ht="12.75">
      <c r="B1086" s="71"/>
      <c r="C1086" s="71"/>
      <c r="D1086" s="71"/>
      <c r="E1086" s="71"/>
      <c r="F1086" s="71"/>
      <c r="G1086" s="71"/>
      <c r="H1086" s="71"/>
      <c r="I1086" s="71"/>
      <c r="J1086" s="71"/>
      <c r="K1086" s="71"/>
      <c r="L1086" s="71"/>
      <c r="M1086" s="71"/>
      <c r="N1086" s="71"/>
      <c r="O1086" s="71">
        <f t="shared" si="164"/>
      </c>
      <c r="P1086" s="71"/>
      <c r="Q1086" s="71"/>
      <c r="R1086" s="71"/>
      <c r="S1086" s="71"/>
      <c r="T1086" s="71"/>
      <c r="U1086" s="71"/>
      <c r="V1086" s="71"/>
      <c r="W1086" s="71"/>
      <c r="X1086" s="71"/>
      <c r="Y1086" s="71"/>
      <c r="Z1086" s="71"/>
      <c r="AA1086" s="71"/>
      <c r="AB1086" s="71"/>
      <c r="AC1086" s="71"/>
      <c r="AD1086" s="71"/>
      <c r="AE1086" s="71"/>
      <c r="AF1086" s="71"/>
      <c r="AG1086" s="71"/>
      <c r="AH1086" s="71"/>
      <c r="AI1086" s="71"/>
      <c r="AJ1086" s="71"/>
      <c r="AK1086" s="71"/>
      <c r="AL1086" s="71"/>
    </row>
    <row r="1087" spans="2:38" ht="12.75">
      <c r="B1087" s="71"/>
      <c r="C1087" s="71"/>
      <c r="D1087" s="71"/>
      <c r="E1087" s="71"/>
      <c r="F1087" s="71"/>
      <c r="G1087" s="71"/>
      <c r="H1087" s="71"/>
      <c r="I1087" s="71"/>
      <c r="J1087" s="71"/>
      <c r="K1087" s="71"/>
      <c r="L1087" s="71"/>
      <c r="M1087" s="71"/>
      <c r="N1087" s="71"/>
      <c r="O1087" s="71">
        <f t="shared" si="164"/>
      </c>
      <c r="P1087" s="71"/>
      <c r="Q1087" s="71"/>
      <c r="R1087" s="71"/>
      <c r="S1087" s="71"/>
      <c r="T1087" s="71"/>
      <c r="U1087" s="71"/>
      <c r="V1087" s="71"/>
      <c r="W1087" s="71"/>
      <c r="X1087" s="71"/>
      <c r="Y1087" s="71"/>
      <c r="Z1087" s="71"/>
      <c r="AA1087" s="71"/>
      <c r="AB1087" s="71"/>
      <c r="AC1087" s="71"/>
      <c r="AD1087" s="71"/>
      <c r="AE1087" s="71"/>
      <c r="AF1087" s="71"/>
      <c r="AG1087" s="71"/>
      <c r="AH1087" s="71"/>
      <c r="AI1087" s="71"/>
      <c r="AJ1087" s="71"/>
      <c r="AK1087" s="71"/>
      <c r="AL1087" s="71"/>
    </row>
    <row r="1088" spans="2:38" ht="12.75">
      <c r="B1088" s="71"/>
      <c r="C1088" s="71"/>
      <c r="D1088" s="71"/>
      <c r="E1088" s="71"/>
      <c r="F1088" s="71"/>
      <c r="G1088" s="71"/>
      <c r="H1088" s="71"/>
      <c r="I1088" s="71"/>
      <c r="J1088" s="71"/>
      <c r="K1088" s="71"/>
      <c r="L1088" s="71"/>
      <c r="M1088" s="71"/>
      <c r="N1088" s="71"/>
      <c r="O1088" s="71">
        <f t="shared" si="164"/>
      </c>
      <c r="P1088" s="71"/>
      <c r="Q1088" s="71"/>
      <c r="R1088" s="71"/>
      <c r="S1088" s="71"/>
      <c r="T1088" s="71"/>
      <c r="U1088" s="71"/>
      <c r="V1088" s="71"/>
      <c r="W1088" s="71"/>
      <c r="X1088" s="71"/>
      <c r="Y1088" s="71"/>
      <c r="Z1088" s="71"/>
      <c r="AA1088" s="71"/>
      <c r="AB1088" s="71"/>
      <c r="AC1088" s="71"/>
      <c r="AD1088" s="71"/>
      <c r="AE1088" s="71"/>
      <c r="AF1088" s="71"/>
      <c r="AG1088" s="71"/>
      <c r="AH1088" s="71"/>
      <c r="AI1088" s="71"/>
      <c r="AJ1088" s="71"/>
      <c r="AK1088" s="71"/>
      <c r="AL1088" s="71"/>
    </row>
    <row r="1089" spans="2:38" ht="12.75">
      <c r="B1089" s="71"/>
      <c r="C1089" s="71"/>
      <c r="D1089" s="71"/>
      <c r="E1089" s="71"/>
      <c r="F1089" s="71"/>
      <c r="G1089" s="71"/>
      <c r="H1089" s="71"/>
      <c r="I1089" s="71"/>
      <c r="J1089" s="71"/>
      <c r="K1089" s="71"/>
      <c r="L1089" s="71"/>
      <c r="M1089" s="71"/>
      <c r="N1089" s="71"/>
      <c r="O1089" s="71">
        <f t="shared" si="164"/>
      </c>
      <c r="P1089" s="71"/>
      <c r="Q1089" s="71"/>
      <c r="R1089" s="71"/>
      <c r="S1089" s="71"/>
      <c r="T1089" s="71"/>
      <c r="U1089" s="71"/>
      <c r="V1089" s="71"/>
      <c r="W1089" s="71"/>
      <c r="X1089" s="71"/>
      <c r="Y1089" s="71"/>
      <c r="Z1089" s="71"/>
      <c r="AA1089" s="71"/>
      <c r="AB1089" s="71"/>
      <c r="AC1089" s="71"/>
      <c r="AD1089" s="71"/>
      <c r="AE1089" s="71"/>
      <c r="AF1089" s="71"/>
      <c r="AG1089" s="71"/>
      <c r="AH1089" s="71"/>
      <c r="AI1089" s="71"/>
      <c r="AJ1089" s="71"/>
      <c r="AK1089" s="71"/>
      <c r="AL1089" s="71"/>
    </row>
    <row r="1090" spans="2:38" ht="12.75">
      <c r="B1090" s="71"/>
      <c r="C1090" s="71"/>
      <c r="D1090" s="71"/>
      <c r="E1090" s="71"/>
      <c r="F1090" s="71"/>
      <c r="G1090" s="71"/>
      <c r="H1090" s="71"/>
      <c r="I1090" s="71"/>
      <c r="J1090" s="71"/>
      <c r="K1090" s="71"/>
      <c r="L1090" s="71"/>
      <c r="M1090" s="71"/>
      <c r="N1090" s="71"/>
      <c r="O1090" s="71">
        <f t="shared" si="164"/>
      </c>
      <c r="P1090" s="71"/>
      <c r="Q1090" s="71"/>
      <c r="R1090" s="71"/>
      <c r="S1090" s="71"/>
      <c r="T1090" s="71"/>
      <c r="U1090" s="71"/>
      <c r="V1090" s="71"/>
      <c r="W1090" s="71"/>
      <c r="X1090" s="71"/>
      <c r="Y1090" s="71"/>
      <c r="Z1090" s="71"/>
      <c r="AA1090" s="71"/>
      <c r="AB1090" s="71"/>
      <c r="AC1090" s="71"/>
      <c r="AD1090" s="71"/>
      <c r="AE1090" s="71"/>
      <c r="AF1090" s="71"/>
      <c r="AG1090" s="71"/>
      <c r="AH1090" s="71"/>
      <c r="AI1090" s="71"/>
      <c r="AJ1090" s="71"/>
      <c r="AK1090" s="71"/>
      <c r="AL1090" s="71"/>
    </row>
    <row r="1091" spans="2:38" ht="12.75">
      <c r="B1091" s="71"/>
      <c r="C1091" s="71"/>
      <c r="D1091" s="71"/>
      <c r="E1091" s="71"/>
      <c r="F1091" s="71"/>
      <c r="G1091" s="71"/>
      <c r="H1091" s="71"/>
      <c r="I1091" s="71"/>
      <c r="J1091" s="71"/>
      <c r="K1091" s="71"/>
      <c r="L1091" s="71"/>
      <c r="M1091" s="71"/>
      <c r="N1091" s="71"/>
      <c r="O1091" s="71">
        <f t="shared" si="164"/>
      </c>
      <c r="P1091" s="71"/>
      <c r="Q1091" s="71"/>
      <c r="R1091" s="71"/>
      <c r="S1091" s="71"/>
      <c r="T1091" s="71"/>
      <c r="U1091" s="71"/>
      <c r="V1091" s="71"/>
      <c r="W1091" s="71"/>
      <c r="X1091" s="71"/>
      <c r="Y1091" s="71"/>
      <c r="Z1091" s="71"/>
      <c r="AA1091" s="71"/>
      <c r="AB1091" s="71"/>
      <c r="AC1091" s="71"/>
      <c r="AD1091" s="71"/>
      <c r="AE1091" s="71"/>
      <c r="AF1091" s="71"/>
      <c r="AG1091" s="71"/>
      <c r="AH1091" s="71"/>
      <c r="AI1091" s="71"/>
      <c r="AJ1091" s="71"/>
      <c r="AK1091" s="71"/>
      <c r="AL1091" s="71"/>
    </row>
    <row r="1092" spans="2:38" ht="12.75">
      <c r="B1092" s="71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1"/>
      <c r="O1092" s="71">
        <f t="shared" si="164"/>
      </c>
      <c r="P1092" s="71"/>
      <c r="Q1092" s="71"/>
      <c r="R1092" s="71"/>
      <c r="S1092" s="71"/>
      <c r="T1092" s="71"/>
      <c r="U1092" s="71"/>
      <c r="V1092" s="71"/>
      <c r="W1092" s="71"/>
      <c r="X1092" s="71"/>
      <c r="Y1092" s="71"/>
      <c r="Z1092" s="71"/>
      <c r="AA1092" s="71"/>
      <c r="AB1092" s="71"/>
      <c r="AC1092" s="71"/>
      <c r="AD1092" s="71"/>
      <c r="AE1092" s="71"/>
      <c r="AF1092" s="71"/>
      <c r="AG1092" s="71"/>
      <c r="AH1092" s="71"/>
      <c r="AI1092" s="71"/>
      <c r="AJ1092" s="71"/>
      <c r="AK1092" s="71"/>
      <c r="AL1092" s="71"/>
    </row>
    <row r="1093" spans="2:38" ht="12.75">
      <c r="B1093" s="71"/>
      <c r="C1093" s="71"/>
      <c r="D1093" s="71"/>
      <c r="E1093" s="71"/>
      <c r="F1093" s="71"/>
      <c r="G1093" s="71"/>
      <c r="H1093" s="71"/>
      <c r="I1093" s="71"/>
      <c r="J1093" s="71"/>
      <c r="K1093" s="71"/>
      <c r="L1093" s="71"/>
      <c r="M1093" s="71"/>
      <c r="N1093" s="71"/>
      <c r="O1093" s="71">
        <f t="shared" si="164"/>
      </c>
      <c r="P1093" s="71"/>
      <c r="Q1093" s="71"/>
      <c r="R1093" s="71"/>
      <c r="S1093" s="71"/>
      <c r="T1093" s="71"/>
      <c r="U1093" s="71"/>
      <c r="V1093" s="71"/>
      <c r="W1093" s="71"/>
      <c r="X1093" s="71"/>
      <c r="Y1093" s="71"/>
      <c r="Z1093" s="71"/>
      <c r="AA1093" s="71"/>
      <c r="AB1093" s="71"/>
      <c r="AC1093" s="71"/>
      <c r="AD1093" s="71"/>
      <c r="AE1093" s="71"/>
      <c r="AF1093" s="71"/>
      <c r="AG1093" s="71"/>
      <c r="AH1093" s="71"/>
      <c r="AI1093" s="71"/>
      <c r="AJ1093" s="71"/>
      <c r="AK1093" s="71"/>
      <c r="AL1093" s="71"/>
    </row>
    <row r="1094" spans="2:38" ht="12.75">
      <c r="B1094" s="71"/>
      <c r="C1094" s="71"/>
      <c r="D1094" s="71"/>
      <c r="E1094" s="71"/>
      <c r="F1094" s="71"/>
      <c r="G1094" s="71"/>
      <c r="H1094" s="71"/>
      <c r="I1094" s="71"/>
      <c r="J1094" s="71"/>
      <c r="K1094" s="71"/>
      <c r="L1094" s="71"/>
      <c r="M1094" s="71"/>
      <c r="N1094" s="71"/>
      <c r="O1094" s="71">
        <f t="shared" si="164"/>
      </c>
      <c r="P1094" s="71"/>
      <c r="Q1094" s="71"/>
      <c r="R1094" s="71"/>
      <c r="S1094" s="71"/>
      <c r="T1094" s="71"/>
      <c r="U1094" s="71"/>
      <c r="V1094" s="71"/>
      <c r="W1094" s="71"/>
      <c r="X1094" s="71"/>
      <c r="Y1094" s="71"/>
      <c r="Z1094" s="71"/>
      <c r="AA1094" s="71"/>
      <c r="AB1094" s="71"/>
      <c r="AC1094" s="71"/>
      <c r="AD1094" s="71"/>
      <c r="AE1094" s="71"/>
      <c r="AF1094" s="71"/>
      <c r="AG1094" s="71"/>
      <c r="AH1094" s="71"/>
      <c r="AI1094" s="71"/>
      <c r="AJ1094" s="71"/>
      <c r="AK1094" s="71"/>
      <c r="AL1094" s="71"/>
    </row>
    <row r="1095" spans="2:38" ht="12.75">
      <c r="B1095" s="71"/>
      <c r="C1095" s="71"/>
      <c r="D1095" s="71"/>
      <c r="E1095" s="71"/>
      <c r="F1095" s="71"/>
      <c r="G1095" s="71"/>
      <c r="H1095" s="71"/>
      <c r="I1095" s="71"/>
      <c r="J1095" s="71"/>
      <c r="K1095" s="71"/>
      <c r="L1095" s="71"/>
      <c r="M1095" s="71"/>
      <c r="N1095" s="71"/>
      <c r="O1095" s="71">
        <f t="shared" si="164"/>
      </c>
      <c r="P1095" s="71"/>
      <c r="Q1095" s="71"/>
      <c r="R1095" s="71"/>
      <c r="S1095" s="71"/>
      <c r="T1095" s="71"/>
      <c r="U1095" s="71"/>
      <c r="V1095" s="71"/>
      <c r="W1095" s="71"/>
      <c r="X1095" s="71"/>
      <c r="Y1095" s="71"/>
      <c r="Z1095" s="71"/>
      <c r="AA1095" s="71"/>
      <c r="AB1095" s="71"/>
      <c r="AC1095" s="71"/>
      <c r="AD1095" s="71"/>
      <c r="AE1095" s="71"/>
      <c r="AF1095" s="71"/>
      <c r="AG1095" s="71"/>
      <c r="AH1095" s="71"/>
      <c r="AI1095" s="71"/>
      <c r="AJ1095" s="71"/>
      <c r="AK1095" s="71"/>
      <c r="AL1095" s="71"/>
    </row>
    <row r="1096" spans="2:38" ht="12.75">
      <c r="B1096" s="71"/>
      <c r="C1096" s="71"/>
      <c r="D1096" s="71"/>
      <c r="E1096" s="71"/>
      <c r="F1096" s="71"/>
      <c r="G1096" s="71"/>
      <c r="H1096" s="71"/>
      <c r="I1096" s="71"/>
      <c r="J1096" s="71"/>
      <c r="K1096" s="71"/>
      <c r="L1096" s="71"/>
      <c r="M1096" s="71"/>
      <c r="N1096" s="71"/>
      <c r="O1096" s="71">
        <f t="shared" si="164"/>
      </c>
      <c r="P1096" s="71"/>
      <c r="Q1096" s="71"/>
      <c r="R1096" s="71"/>
      <c r="S1096" s="71"/>
      <c r="T1096" s="71"/>
      <c r="U1096" s="71"/>
      <c r="V1096" s="71"/>
      <c r="W1096" s="71"/>
      <c r="X1096" s="71"/>
      <c r="Y1096" s="71"/>
      <c r="Z1096" s="71"/>
      <c r="AA1096" s="71"/>
      <c r="AB1096" s="71"/>
      <c r="AC1096" s="71"/>
      <c r="AD1096" s="71"/>
      <c r="AE1096" s="71"/>
      <c r="AF1096" s="71"/>
      <c r="AG1096" s="71"/>
      <c r="AH1096" s="71"/>
      <c r="AI1096" s="71"/>
      <c r="AJ1096" s="71"/>
      <c r="AK1096" s="71"/>
      <c r="AL1096" s="71"/>
    </row>
    <row r="1097" spans="2:38" ht="12.75">
      <c r="B1097" s="71"/>
      <c r="C1097" s="71"/>
      <c r="D1097" s="71"/>
      <c r="E1097" s="71"/>
      <c r="F1097" s="71"/>
      <c r="G1097" s="71"/>
      <c r="H1097" s="71"/>
      <c r="I1097" s="71"/>
      <c r="J1097" s="71"/>
      <c r="K1097" s="71"/>
      <c r="L1097" s="71"/>
      <c r="M1097" s="71"/>
      <c r="N1097" s="71"/>
      <c r="O1097" s="71">
        <f t="shared" si="164"/>
      </c>
      <c r="P1097" s="71"/>
      <c r="Q1097" s="71"/>
      <c r="R1097" s="71"/>
      <c r="S1097" s="71"/>
      <c r="T1097" s="71"/>
      <c r="U1097" s="71"/>
      <c r="V1097" s="71"/>
      <c r="W1097" s="71"/>
      <c r="X1097" s="71"/>
      <c r="Y1097" s="71"/>
      <c r="Z1097" s="71"/>
      <c r="AA1097" s="71"/>
      <c r="AB1097" s="71"/>
      <c r="AC1097" s="71"/>
      <c r="AD1097" s="71"/>
      <c r="AE1097" s="71"/>
      <c r="AF1097" s="71"/>
      <c r="AG1097" s="71"/>
      <c r="AH1097" s="71"/>
      <c r="AI1097" s="71"/>
      <c r="AJ1097" s="71"/>
      <c r="AK1097" s="71"/>
      <c r="AL1097" s="71"/>
    </row>
    <row r="1098" spans="2:38" ht="12.75">
      <c r="B1098" s="71"/>
      <c r="C1098" s="71"/>
      <c r="D1098" s="71"/>
      <c r="E1098" s="71"/>
      <c r="F1098" s="71"/>
      <c r="G1098" s="71"/>
      <c r="H1098" s="71"/>
      <c r="I1098" s="71"/>
      <c r="J1098" s="71"/>
      <c r="K1098" s="71"/>
      <c r="L1098" s="71"/>
      <c r="M1098" s="71"/>
      <c r="N1098" s="71"/>
      <c r="O1098" s="71">
        <f t="shared" si="164"/>
      </c>
      <c r="P1098" s="71"/>
      <c r="Q1098" s="71"/>
      <c r="R1098" s="71"/>
      <c r="S1098" s="71"/>
      <c r="T1098" s="71"/>
      <c r="U1098" s="71"/>
      <c r="V1098" s="71"/>
      <c r="W1098" s="71"/>
      <c r="X1098" s="71"/>
      <c r="Y1098" s="71"/>
      <c r="Z1098" s="71"/>
      <c r="AA1098" s="71"/>
      <c r="AB1098" s="71"/>
      <c r="AC1098" s="71"/>
      <c r="AD1098" s="71"/>
      <c r="AE1098" s="71"/>
      <c r="AF1098" s="71"/>
      <c r="AG1098" s="71"/>
      <c r="AH1098" s="71"/>
      <c r="AI1098" s="71"/>
      <c r="AJ1098" s="71"/>
      <c r="AK1098" s="71"/>
      <c r="AL1098" s="71"/>
    </row>
    <row r="1099" spans="2:38" ht="12.75">
      <c r="B1099" s="71"/>
      <c r="C1099" s="71"/>
      <c r="D1099" s="71"/>
      <c r="E1099" s="71"/>
      <c r="F1099" s="71"/>
      <c r="G1099" s="71"/>
      <c r="H1099" s="71"/>
      <c r="I1099" s="71"/>
      <c r="J1099" s="71"/>
      <c r="K1099" s="71"/>
      <c r="L1099" s="71"/>
      <c r="M1099" s="71"/>
      <c r="N1099" s="71"/>
      <c r="O1099" s="71">
        <f t="shared" si="164"/>
      </c>
      <c r="P1099" s="71"/>
      <c r="Q1099" s="71"/>
      <c r="R1099" s="71"/>
      <c r="S1099" s="71"/>
      <c r="T1099" s="71"/>
      <c r="U1099" s="71"/>
      <c r="V1099" s="71"/>
      <c r="W1099" s="71"/>
      <c r="X1099" s="71"/>
      <c r="Y1099" s="71"/>
      <c r="Z1099" s="71"/>
      <c r="AA1099" s="71"/>
      <c r="AB1099" s="71"/>
      <c r="AC1099" s="71"/>
      <c r="AD1099" s="71"/>
      <c r="AE1099" s="71"/>
      <c r="AF1099" s="71"/>
      <c r="AG1099" s="71"/>
      <c r="AH1099" s="71"/>
      <c r="AI1099" s="71"/>
      <c r="AJ1099" s="71"/>
      <c r="AK1099" s="71"/>
      <c r="AL1099" s="71"/>
    </row>
    <row r="1100" spans="2:38" ht="12.75">
      <c r="B1100" s="71"/>
      <c r="C1100" s="71"/>
      <c r="D1100" s="71"/>
      <c r="E1100" s="71"/>
      <c r="F1100" s="71"/>
      <c r="G1100" s="71"/>
      <c r="H1100" s="71"/>
      <c r="I1100" s="71"/>
      <c r="J1100" s="71"/>
      <c r="K1100" s="71"/>
      <c r="L1100" s="71"/>
      <c r="M1100" s="71"/>
      <c r="N1100" s="71"/>
      <c r="O1100" s="71">
        <f t="shared" si="164"/>
      </c>
      <c r="P1100" s="71"/>
      <c r="Q1100" s="71"/>
      <c r="R1100" s="71"/>
      <c r="S1100" s="71"/>
      <c r="T1100" s="71"/>
      <c r="U1100" s="71"/>
      <c r="V1100" s="71"/>
      <c r="W1100" s="71"/>
      <c r="X1100" s="71"/>
      <c r="Y1100" s="71"/>
      <c r="Z1100" s="71"/>
      <c r="AA1100" s="71"/>
      <c r="AB1100" s="71"/>
      <c r="AC1100" s="71"/>
      <c r="AD1100" s="71"/>
      <c r="AE1100" s="71"/>
      <c r="AF1100" s="71"/>
      <c r="AG1100" s="71"/>
      <c r="AH1100" s="71"/>
      <c r="AI1100" s="71"/>
      <c r="AJ1100" s="71"/>
      <c r="AK1100" s="71"/>
      <c r="AL1100" s="71"/>
    </row>
    <row r="1101" spans="2:38" ht="12.75">
      <c r="B1101" s="71"/>
      <c r="C1101" s="71"/>
      <c r="D1101" s="71"/>
      <c r="E1101" s="71"/>
      <c r="F1101" s="71"/>
      <c r="G1101" s="71"/>
      <c r="H1101" s="71"/>
      <c r="I1101" s="71"/>
      <c r="J1101" s="71"/>
      <c r="K1101" s="71"/>
      <c r="L1101" s="71"/>
      <c r="M1101" s="71"/>
      <c r="N1101" s="71"/>
      <c r="O1101" s="71">
        <f t="shared" si="164"/>
      </c>
      <c r="P1101" s="71"/>
      <c r="Q1101" s="71"/>
      <c r="R1101" s="71"/>
      <c r="S1101" s="71"/>
      <c r="T1101" s="71"/>
      <c r="U1101" s="71"/>
      <c r="V1101" s="71"/>
      <c r="W1101" s="71"/>
      <c r="X1101" s="71"/>
      <c r="Y1101" s="71"/>
      <c r="Z1101" s="71"/>
      <c r="AA1101" s="71"/>
      <c r="AB1101" s="71"/>
      <c r="AC1101" s="71"/>
      <c r="AD1101" s="71"/>
      <c r="AE1101" s="71"/>
      <c r="AF1101" s="71"/>
      <c r="AG1101" s="71"/>
      <c r="AH1101" s="71"/>
      <c r="AI1101" s="71"/>
      <c r="AJ1101" s="71"/>
      <c r="AK1101" s="71"/>
      <c r="AL1101" s="71"/>
    </row>
    <row r="1102" spans="2:38" ht="12.75">
      <c r="B1102" s="71"/>
      <c r="C1102" s="71"/>
      <c r="D1102" s="71"/>
      <c r="E1102" s="71"/>
      <c r="F1102" s="71"/>
      <c r="G1102" s="71"/>
      <c r="H1102" s="71"/>
      <c r="I1102" s="71"/>
      <c r="J1102" s="71"/>
      <c r="K1102" s="71"/>
      <c r="L1102" s="71"/>
      <c r="M1102" s="71"/>
      <c r="N1102" s="71"/>
      <c r="O1102" s="71">
        <f t="shared" si="164"/>
      </c>
      <c r="P1102" s="71"/>
      <c r="Q1102" s="71"/>
      <c r="R1102" s="71"/>
      <c r="S1102" s="71"/>
      <c r="T1102" s="71"/>
      <c r="U1102" s="71"/>
      <c r="V1102" s="71"/>
      <c r="W1102" s="71"/>
      <c r="X1102" s="71"/>
      <c r="Y1102" s="71"/>
      <c r="Z1102" s="71"/>
      <c r="AA1102" s="71"/>
      <c r="AB1102" s="71"/>
      <c r="AC1102" s="71"/>
      <c r="AD1102" s="71"/>
      <c r="AE1102" s="71"/>
      <c r="AF1102" s="71"/>
      <c r="AG1102" s="71"/>
      <c r="AH1102" s="71"/>
      <c r="AI1102" s="71"/>
      <c r="AJ1102" s="71"/>
      <c r="AK1102" s="71"/>
      <c r="AL1102" s="71"/>
    </row>
    <row r="1103" spans="2:38" ht="12.75">
      <c r="B1103" s="71"/>
      <c r="C1103" s="71"/>
      <c r="D1103" s="71"/>
      <c r="E1103" s="71"/>
      <c r="F1103" s="71"/>
      <c r="G1103" s="71"/>
      <c r="H1103" s="71"/>
      <c r="I1103" s="71"/>
      <c r="J1103" s="71"/>
      <c r="K1103" s="71"/>
      <c r="L1103" s="71"/>
      <c r="M1103" s="71"/>
      <c r="N1103" s="71"/>
      <c r="O1103" s="71">
        <f t="shared" si="164"/>
      </c>
      <c r="P1103" s="71"/>
      <c r="Q1103" s="71"/>
      <c r="R1103" s="71"/>
      <c r="S1103" s="71"/>
      <c r="T1103" s="71"/>
      <c r="U1103" s="71"/>
      <c r="V1103" s="71"/>
      <c r="W1103" s="71"/>
      <c r="X1103" s="71"/>
      <c r="Y1103" s="71"/>
      <c r="Z1103" s="71"/>
      <c r="AA1103" s="71"/>
      <c r="AB1103" s="71"/>
      <c r="AC1103" s="71"/>
      <c r="AD1103" s="71"/>
      <c r="AE1103" s="71"/>
      <c r="AF1103" s="71"/>
      <c r="AG1103" s="71"/>
      <c r="AH1103" s="71"/>
      <c r="AI1103" s="71"/>
      <c r="AJ1103" s="71"/>
      <c r="AK1103" s="71"/>
      <c r="AL1103" s="71"/>
    </row>
    <row r="1104" spans="2:38" ht="12.75">
      <c r="B1104" s="71"/>
      <c r="C1104" s="71"/>
      <c r="D1104" s="71"/>
      <c r="E1104" s="71"/>
      <c r="F1104" s="71"/>
      <c r="G1104" s="71"/>
      <c r="H1104" s="71"/>
      <c r="I1104" s="71"/>
      <c r="J1104" s="71"/>
      <c r="K1104" s="71"/>
      <c r="L1104" s="71"/>
      <c r="M1104" s="71"/>
      <c r="N1104" s="71"/>
      <c r="O1104" s="71">
        <f t="shared" si="164"/>
      </c>
      <c r="P1104" s="71"/>
      <c r="Q1104" s="71"/>
      <c r="R1104" s="71"/>
      <c r="S1104" s="71"/>
      <c r="T1104" s="71"/>
      <c r="U1104" s="71"/>
      <c r="V1104" s="71"/>
      <c r="W1104" s="71"/>
      <c r="X1104" s="71"/>
      <c r="Y1104" s="71"/>
      <c r="Z1104" s="71"/>
      <c r="AA1104" s="71"/>
      <c r="AB1104" s="71"/>
      <c r="AC1104" s="71"/>
      <c r="AD1104" s="71"/>
      <c r="AE1104" s="71"/>
      <c r="AF1104" s="71"/>
      <c r="AG1104" s="71"/>
      <c r="AH1104" s="71"/>
      <c r="AI1104" s="71"/>
      <c r="AJ1104" s="71"/>
      <c r="AK1104" s="71"/>
      <c r="AL1104" s="71"/>
    </row>
    <row r="1105" spans="2:38" ht="12.75">
      <c r="B1105" s="71"/>
      <c r="C1105" s="71"/>
      <c r="D1105" s="71"/>
      <c r="E1105" s="71"/>
      <c r="F1105" s="71"/>
      <c r="G1105" s="71"/>
      <c r="H1105" s="71"/>
      <c r="I1105" s="71"/>
      <c r="J1105" s="71"/>
      <c r="K1105" s="71"/>
      <c r="L1105" s="71"/>
      <c r="M1105" s="71"/>
      <c r="N1105" s="71"/>
      <c r="O1105" s="71">
        <f t="shared" si="164"/>
      </c>
      <c r="P1105" s="71"/>
      <c r="Q1105" s="71"/>
      <c r="R1105" s="71"/>
      <c r="S1105" s="71"/>
      <c r="T1105" s="71"/>
      <c r="U1105" s="71"/>
      <c r="V1105" s="71"/>
      <c r="W1105" s="71"/>
      <c r="X1105" s="71"/>
      <c r="Y1105" s="71"/>
      <c r="Z1105" s="71"/>
      <c r="AA1105" s="71"/>
      <c r="AB1105" s="71"/>
      <c r="AC1105" s="71"/>
      <c r="AD1105" s="71"/>
      <c r="AE1105" s="71"/>
      <c r="AF1105" s="71"/>
      <c r="AG1105" s="71"/>
      <c r="AH1105" s="71"/>
      <c r="AI1105" s="71"/>
      <c r="AJ1105" s="71"/>
      <c r="AK1105" s="71"/>
      <c r="AL1105" s="71"/>
    </row>
    <row r="1106" spans="2:38" ht="12.75">
      <c r="B1106" s="71"/>
      <c r="C1106" s="71"/>
      <c r="D1106" s="71"/>
      <c r="E1106" s="71"/>
      <c r="F1106" s="71"/>
      <c r="G1106" s="71"/>
      <c r="H1106" s="71"/>
      <c r="I1106" s="71"/>
      <c r="J1106" s="71"/>
      <c r="K1106" s="71"/>
      <c r="L1106" s="71"/>
      <c r="M1106" s="71"/>
      <c r="N1106" s="71"/>
      <c r="O1106" s="71">
        <f t="shared" si="164"/>
      </c>
      <c r="P1106" s="71"/>
      <c r="Q1106" s="71"/>
      <c r="R1106" s="71"/>
      <c r="S1106" s="71"/>
      <c r="T1106" s="71"/>
      <c r="U1106" s="71"/>
      <c r="V1106" s="71"/>
      <c r="W1106" s="71"/>
      <c r="X1106" s="71"/>
      <c r="Y1106" s="71"/>
      <c r="Z1106" s="71"/>
      <c r="AA1106" s="71"/>
      <c r="AB1106" s="71"/>
      <c r="AC1106" s="71"/>
      <c r="AD1106" s="71"/>
      <c r="AE1106" s="71"/>
      <c r="AF1106" s="71"/>
      <c r="AG1106" s="71"/>
      <c r="AH1106" s="71"/>
      <c r="AI1106" s="71"/>
      <c r="AJ1106" s="71"/>
      <c r="AK1106" s="71"/>
      <c r="AL1106" s="71"/>
    </row>
    <row r="1107" spans="2:38" ht="12.75">
      <c r="B1107" s="71"/>
      <c r="C1107" s="71"/>
      <c r="D1107" s="71"/>
      <c r="E1107" s="71"/>
      <c r="F1107" s="71"/>
      <c r="G1107" s="71"/>
      <c r="H1107" s="71"/>
      <c r="I1107" s="71"/>
      <c r="J1107" s="71"/>
      <c r="K1107" s="71"/>
      <c r="L1107" s="71"/>
      <c r="M1107" s="71"/>
      <c r="N1107" s="71"/>
      <c r="O1107" s="71">
        <f t="shared" si="164"/>
      </c>
      <c r="P1107" s="71"/>
      <c r="Q1107" s="71"/>
      <c r="R1107" s="71"/>
      <c r="S1107" s="71"/>
      <c r="T1107" s="71"/>
      <c r="U1107" s="71"/>
      <c r="V1107" s="71"/>
      <c r="W1107" s="71"/>
      <c r="X1107" s="71"/>
      <c r="Y1107" s="71"/>
      <c r="Z1107" s="71"/>
      <c r="AA1107" s="71"/>
      <c r="AB1107" s="71"/>
      <c r="AC1107" s="71"/>
      <c r="AD1107" s="71"/>
      <c r="AE1107" s="71"/>
      <c r="AF1107" s="71"/>
      <c r="AG1107" s="71"/>
      <c r="AH1107" s="71"/>
      <c r="AI1107" s="71"/>
      <c r="AJ1107" s="71"/>
      <c r="AK1107" s="71"/>
      <c r="AL1107" s="71"/>
    </row>
    <row r="1108" spans="2:38" ht="12.75">
      <c r="B1108" s="71"/>
      <c r="C1108" s="71"/>
      <c r="D1108" s="71"/>
      <c r="E1108" s="71"/>
      <c r="F1108" s="71"/>
      <c r="G1108" s="71"/>
      <c r="H1108" s="71"/>
      <c r="I1108" s="71"/>
      <c r="J1108" s="71"/>
      <c r="K1108" s="71"/>
      <c r="L1108" s="71"/>
      <c r="M1108" s="71"/>
      <c r="N1108" s="71"/>
      <c r="O1108" s="71">
        <f t="shared" si="164"/>
      </c>
      <c r="P1108" s="71"/>
      <c r="Q1108" s="71"/>
      <c r="R1108" s="71"/>
      <c r="S1108" s="71"/>
      <c r="T1108" s="71"/>
      <c r="U1108" s="71"/>
      <c r="V1108" s="71"/>
      <c r="W1108" s="71"/>
      <c r="X1108" s="71"/>
      <c r="Y1108" s="71"/>
      <c r="Z1108" s="71"/>
      <c r="AA1108" s="71"/>
      <c r="AB1108" s="71"/>
      <c r="AC1108" s="71"/>
      <c r="AD1108" s="71"/>
      <c r="AE1108" s="71"/>
      <c r="AF1108" s="71"/>
      <c r="AG1108" s="71"/>
      <c r="AH1108" s="71"/>
      <c r="AI1108" s="71"/>
      <c r="AJ1108" s="71"/>
      <c r="AK1108" s="71"/>
      <c r="AL1108" s="71"/>
    </row>
    <row r="1109" spans="2:38" ht="12.75">
      <c r="B1109" s="71"/>
      <c r="C1109" s="71"/>
      <c r="D1109" s="71"/>
      <c r="E1109" s="71"/>
      <c r="F1109" s="71"/>
      <c r="G1109" s="71"/>
      <c r="H1109" s="71"/>
      <c r="I1109" s="71"/>
      <c r="J1109" s="71"/>
      <c r="K1109" s="71"/>
      <c r="L1109" s="71"/>
      <c r="M1109" s="71"/>
      <c r="N1109" s="71"/>
      <c r="O1109" s="71">
        <f t="shared" si="164"/>
      </c>
      <c r="P1109" s="71"/>
      <c r="Q1109" s="71"/>
      <c r="R1109" s="71"/>
      <c r="S1109" s="71"/>
      <c r="T1109" s="71"/>
      <c r="U1109" s="71"/>
      <c r="V1109" s="71"/>
      <c r="W1109" s="71"/>
      <c r="X1109" s="71"/>
      <c r="Y1109" s="71"/>
      <c r="Z1109" s="71"/>
      <c r="AA1109" s="71"/>
      <c r="AB1109" s="71"/>
      <c r="AC1109" s="71"/>
      <c r="AD1109" s="71"/>
      <c r="AE1109" s="71"/>
      <c r="AF1109" s="71"/>
      <c r="AG1109" s="71"/>
      <c r="AH1109" s="71"/>
      <c r="AI1109" s="71"/>
      <c r="AJ1109" s="71"/>
      <c r="AK1109" s="71"/>
      <c r="AL1109" s="71"/>
    </row>
    <row r="1110" spans="2:38" ht="12.75">
      <c r="B1110" s="71"/>
      <c r="C1110" s="71"/>
      <c r="D1110" s="71"/>
      <c r="E1110" s="71"/>
      <c r="F1110" s="71"/>
      <c r="G1110" s="71"/>
      <c r="H1110" s="71"/>
      <c r="I1110" s="71"/>
      <c r="J1110" s="71"/>
      <c r="K1110" s="71"/>
      <c r="L1110" s="71"/>
      <c r="M1110" s="71"/>
      <c r="N1110" s="71"/>
      <c r="O1110" s="71">
        <f t="shared" si="164"/>
      </c>
      <c r="P1110" s="71"/>
      <c r="Q1110" s="71"/>
      <c r="R1110" s="71"/>
      <c r="S1110" s="71"/>
      <c r="T1110" s="71"/>
      <c r="U1110" s="71"/>
      <c r="V1110" s="71"/>
      <c r="W1110" s="71"/>
      <c r="X1110" s="71"/>
      <c r="Y1110" s="71"/>
      <c r="Z1110" s="71"/>
      <c r="AA1110" s="71"/>
      <c r="AB1110" s="71"/>
      <c r="AC1110" s="71"/>
      <c r="AD1110" s="71"/>
      <c r="AE1110" s="71"/>
      <c r="AF1110" s="71"/>
      <c r="AG1110" s="71"/>
      <c r="AH1110" s="71"/>
      <c r="AI1110" s="71"/>
      <c r="AJ1110" s="71"/>
      <c r="AK1110" s="71"/>
      <c r="AL1110" s="71"/>
    </row>
    <row r="1111" spans="2:38" ht="12.75">
      <c r="B1111" s="71"/>
      <c r="C1111" s="71"/>
      <c r="D1111" s="71"/>
      <c r="E1111" s="71"/>
      <c r="F1111" s="71"/>
      <c r="G1111" s="71"/>
      <c r="H1111" s="71"/>
      <c r="I1111" s="71"/>
      <c r="J1111" s="71"/>
      <c r="K1111" s="71"/>
      <c r="L1111" s="71"/>
      <c r="M1111" s="71"/>
      <c r="N1111" s="71"/>
      <c r="O1111" s="71">
        <f t="shared" si="164"/>
      </c>
      <c r="P1111" s="71"/>
      <c r="Q1111" s="71"/>
      <c r="R1111" s="71"/>
      <c r="S1111" s="71"/>
      <c r="T1111" s="71"/>
      <c r="U1111" s="71"/>
      <c r="V1111" s="71"/>
      <c r="W1111" s="71"/>
      <c r="X1111" s="71"/>
      <c r="Y1111" s="71"/>
      <c r="Z1111" s="71"/>
      <c r="AA1111" s="71"/>
      <c r="AB1111" s="71"/>
      <c r="AC1111" s="71"/>
      <c r="AD1111" s="71"/>
      <c r="AE1111" s="71"/>
      <c r="AF1111" s="71"/>
      <c r="AG1111" s="71"/>
      <c r="AH1111" s="71"/>
      <c r="AI1111" s="71"/>
      <c r="AJ1111" s="71"/>
      <c r="AK1111" s="71"/>
      <c r="AL1111" s="71"/>
    </row>
    <row r="1112" spans="2:38" ht="12.75">
      <c r="B1112" s="71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1"/>
      <c r="O1112" s="71">
        <f t="shared" si="164"/>
      </c>
      <c r="P1112" s="71"/>
      <c r="Q1112" s="71"/>
      <c r="R1112" s="71"/>
      <c r="S1112" s="71"/>
      <c r="T1112" s="71"/>
      <c r="U1112" s="71"/>
      <c r="V1112" s="71"/>
      <c r="W1112" s="71"/>
      <c r="X1112" s="71"/>
      <c r="Y1112" s="71"/>
      <c r="Z1112" s="71"/>
      <c r="AA1112" s="71"/>
      <c r="AB1112" s="71"/>
      <c r="AC1112" s="71"/>
      <c r="AD1112" s="71"/>
      <c r="AE1112" s="71"/>
      <c r="AF1112" s="71"/>
      <c r="AG1112" s="71"/>
      <c r="AH1112" s="71"/>
      <c r="AI1112" s="71"/>
      <c r="AJ1112" s="71"/>
      <c r="AK1112" s="71"/>
      <c r="AL1112" s="71"/>
    </row>
    <row r="1113" spans="2:38" ht="12.75">
      <c r="B1113" s="71"/>
      <c r="C1113" s="71"/>
      <c r="D1113" s="71"/>
      <c r="E1113" s="71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>
        <f t="shared" si="164"/>
      </c>
      <c r="P1113" s="71"/>
      <c r="Q1113" s="71"/>
      <c r="R1113" s="71"/>
      <c r="S1113" s="71"/>
      <c r="T1113" s="71"/>
      <c r="U1113" s="71"/>
      <c r="V1113" s="71"/>
      <c r="W1113" s="71"/>
      <c r="X1113" s="71"/>
      <c r="Y1113" s="71"/>
      <c r="Z1113" s="71"/>
      <c r="AA1113" s="71"/>
      <c r="AB1113" s="71"/>
      <c r="AC1113" s="71"/>
      <c r="AD1113" s="71"/>
      <c r="AE1113" s="71"/>
      <c r="AF1113" s="71"/>
      <c r="AG1113" s="71"/>
      <c r="AH1113" s="71"/>
      <c r="AI1113" s="71"/>
      <c r="AJ1113" s="71"/>
      <c r="AK1113" s="71"/>
      <c r="AL1113" s="71"/>
    </row>
    <row r="1114" spans="2:38" ht="12.75">
      <c r="B1114" s="71"/>
      <c r="C1114" s="71"/>
      <c r="D1114" s="71"/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>
        <f t="shared" si="164"/>
      </c>
      <c r="P1114" s="71"/>
      <c r="Q1114" s="71"/>
      <c r="R1114" s="71"/>
      <c r="S1114" s="71"/>
      <c r="T1114" s="71"/>
      <c r="U1114" s="71"/>
      <c r="V1114" s="71"/>
      <c r="W1114" s="71"/>
      <c r="X1114" s="71"/>
      <c r="Y1114" s="71"/>
      <c r="Z1114" s="71"/>
      <c r="AA1114" s="71"/>
      <c r="AB1114" s="71"/>
      <c r="AC1114" s="71"/>
      <c r="AD1114" s="71"/>
      <c r="AE1114" s="71"/>
      <c r="AF1114" s="71"/>
      <c r="AG1114" s="71"/>
      <c r="AH1114" s="71"/>
      <c r="AI1114" s="71"/>
      <c r="AJ1114" s="71"/>
      <c r="AK1114" s="71"/>
      <c r="AL1114" s="71"/>
    </row>
    <row r="1115" spans="2:38" ht="12.75">
      <c r="B1115" s="71"/>
      <c r="C1115" s="71"/>
      <c r="D1115" s="71"/>
      <c r="E1115" s="71"/>
      <c r="F1115" s="71"/>
      <c r="G1115" s="71"/>
      <c r="H1115" s="71"/>
      <c r="I1115" s="71"/>
      <c r="J1115" s="71"/>
      <c r="K1115" s="71"/>
      <c r="L1115" s="71"/>
      <c r="M1115" s="71"/>
      <c r="N1115" s="71"/>
      <c r="O1115" s="71">
        <f t="shared" si="164"/>
      </c>
      <c r="P1115" s="71"/>
      <c r="Q1115" s="71"/>
      <c r="R1115" s="71"/>
      <c r="S1115" s="71"/>
      <c r="T1115" s="71"/>
      <c r="U1115" s="71"/>
      <c r="V1115" s="71"/>
      <c r="W1115" s="71"/>
      <c r="X1115" s="71"/>
      <c r="Y1115" s="71"/>
      <c r="Z1115" s="71"/>
      <c r="AA1115" s="71"/>
      <c r="AB1115" s="71"/>
      <c r="AC1115" s="71"/>
      <c r="AD1115" s="71"/>
      <c r="AE1115" s="71"/>
      <c r="AF1115" s="71"/>
      <c r="AG1115" s="71"/>
      <c r="AH1115" s="71"/>
      <c r="AI1115" s="71"/>
      <c r="AJ1115" s="71"/>
      <c r="AK1115" s="71"/>
      <c r="AL1115" s="71"/>
    </row>
    <row r="1116" spans="2:38" ht="12.75">
      <c r="B1116" s="71"/>
      <c r="C1116" s="71"/>
      <c r="D1116" s="71"/>
      <c r="E1116" s="71"/>
      <c r="F1116" s="71"/>
      <c r="G1116" s="71"/>
      <c r="H1116" s="71"/>
      <c r="I1116" s="71"/>
      <c r="J1116" s="71"/>
      <c r="K1116" s="71"/>
      <c r="L1116" s="71"/>
      <c r="M1116" s="71"/>
      <c r="N1116" s="71"/>
      <c r="O1116" s="71">
        <f t="shared" si="164"/>
      </c>
      <c r="P1116" s="71"/>
      <c r="Q1116" s="71"/>
      <c r="R1116" s="71"/>
      <c r="S1116" s="71"/>
      <c r="T1116" s="71"/>
      <c r="U1116" s="71"/>
      <c r="V1116" s="71"/>
      <c r="W1116" s="71"/>
      <c r="X1116" s="71"/>
      <c r="Y1116" s="71"/>
      <c r="Z1116" s="71"/>
      <c r="AA1116" s="71"/>
      <c r="AB1116" s="71"/>
      <c r="AC1116" s="71"/>
      <c r="AD1116" s="71"/>
      <c r="AE1116" s="71"/>
      <c r="AF1116" s="71"/>
      <c r="AG1116" s="71"/>
      <c r="AH1116" s="71"/>
      <c r="AI1116" s="71"/>
      <c r="AJ1116" s="71"/>
      <c r="AK1116" s="71"/>
      <c r="AL1116" s="71"/>
    </row>
    <row r="1117" spans="2:38" ht="12.75">
      <c r="B1117" s="71"/>
      <c r="C1117" s="71"/>
      <c r="D1117" s="71"/>
      <c r="E1117" s="71"/>
      <c r="F1117" s="71"/>
      <c r="G1117" s="71"/>
      <c r="H1117" s="71"/>
      <c r="I1117" s="71"/>
      <c r="J1117" s="71"/>
      <c r="K1117" s="71"/>
      <c r="L1117" s="71"/>
      <c r="M1117" s="71"/>
      <c r="N1117" s="71"/>
      <c r="O1117" s="71">
        <f t="shared" si="164"/>
      </c>
      <c r="P1117" s="71"/>
      <c r="Q1117" s="71"/>
      <c r="R1117" s="71"/>
      <c r="S1117" s="71"/>
      <c r="T1117" s="71"/>
      <c r="U1117" s="71"/>
      <c r="V1117" s="71"/>
      <c r="W1117" s="71"/>
      <c r="X1117" s="71"/>
      <c r="Y1117" s="71"/>
      <c r="Z1117" s="71"/>
      <c r="AA1117" s="71"/>
      <c r="AB1117" s="71"/>
      <c r="AC1117" s="71"/>
      <c r="AD1117" s="71"/>
      <c r="AE1117" s="71"/>
      <c r="AF1117" s="71"/>
      <c r="AG1117" s="71"/>
      <c r="AH1117" s="71"/>
      <c r="AI1117" s="71"/>
      <c r="AJ1117" s="71"/>
      <c r="AK1117" s="71"/>
      <c r="AL1117" s="71"/>
    </row>
    <row r="1118" spans="2:38" ht="12.75">
      <c r="B1118" s="71"/>
      <c r="C1118" s="71"/>
      <c r="D1118" s="71"/>
      <c r="E1118" s="71"/>
      <c r="F1118" s="71"/>
      <c r="G1118" s="71"/>
      <c r="H1118" s="71"/>
      <c r="I1118" s="71"/>
      <c r="J1118" s="71"/>
      <c r="K1118" s="71"/>
      <c r="L1118" s="71"/>
      <c r="M1118" s="71"/>
      <c r="N1118" s="71"/>
      <c r="O1118" s="71">
        <f t="shared" si="164"/>
      </c>
      <c r="P1118" s="71"/>
      <c r="Q1118" s="71"/>
      <c r="R1118" s="71"/>
      <c r="S1118" s="71"/>
      <c r="T1118" s="71"/>
      <c r="U1118" s="71"/>
      <c r="V1118" s="71"/>
      <c r="W1118" s="71"/>
      <c r="X1118" s="71"/>
      <c r="Y1118" s="71"/>
      <c r="Z1118" s="71"/>
      <c r="AA1118" s="71"/>
      <c r="AB1118" s="71"/>
      <c r="AC1118" s="71"/>
      <c r="AD1118" s="71"/>
      <c r="AE1118" s="71"/>
      <c r="AF1118" s="71"/>
      <c r="AG1118" s="71"/>
      <c r="AH1118" s="71"/>
      <c r="AI1118" s="71"/>
      <c r="AJ1118" s="71"/>
      <c r="AK1118" s="71"/>
      <c r="AL1118" s="71"/>
    </row>
    <row r="1119" spans="2:38" ht="12.75">
      <c r="B1119" s="71"/>
      <c r="C1119" s="71"/>
      <c r="D1119" s="71"/>
      <c r="E1119" s="71"/>
      <c r="F1119" s="71"/>
      <c r="G1119" s="71"/>
      <c r="H1119" s="71"/>
      <c r="I1119" s="71"/>
      <c r="J1119" s="71"/>
      <c r="K1119" s="71"/>
      <c r="L1119" s="71"/>
      <c r="M1119" s="71"/>
      <c r="N1119" s="71"/>
      <c r="O1119" s="71">
        <f t="shared" si="164"/>
      </c>
      <c r="P1119" s="71"/>
      <c r="Q1119" s="71"/>
      <c r="R1119" s="71"/>
      <c r="S1119" s="71"/>
      <c r="T1119" s="71"/>
      <c r="U1119" s="71"/>
      <c r="V1119" s="71"/>
      <c r="W1119" s="71"/>
      <c r="X1119" s="71"/>
      <c r="Y1119" s="71"/>
      <c r="Z1119" s="71"/>
      <c r="AA1119" s="71"/>
      <c r="AB1119" s="71"/>
      <c r="AC1119" s="71"/>
      <c r="AD1119" s="71"/>
      <c r="AE1119" s="71"/>
      <c r="AF1119" s="71"/>
      <c r="AG1119" s="71"/>
      <c r="AH1119" s="71"/>
      <c r="AI1119" s="71"/>
      <c r="AJ1119" s="71"/>
      <c r="AK1119" s="71"/>
      <c r="AL1119" s="71"/>
    </row>
    <row r="1120" spans="2:38" ht="12.75">
      <c r="B1120" s="71"/>
      <c r="C1120" s="71"/>
      <c r="D1120" s="71"/>
      <c r="E1120" s="71"/>
      <c r="F1120" s="71"/>
      <c r="G1120" s="71"/>
      <c r="H1120" s="71"/>
      <c r="I1120" s="71"/>
      <c r="J1120" s="71"/>
      <c r="K1120" s="71"/>
      <c r="L1120" s="71"/>
      <c r="M1120" s="71"/>
      <c r="N1120" s="71"/>
      <c r="O1120" s="71">
        <f t="shared" si="164"/>
      </c>
      <c r="P1120" s="71"/>
      <c r="Q1120" s="71"/>
      <c r="R1120" s="71"/>
      <c r="S1120" s="71"/>
      <c r="T1120" s="71"/>
      <c r="U1120" s="71"/>
      <c r="V1120" s="71"/>
      <c r="W1120" s="71"/>
      <c r="X1120" s="71"/>
      <c r="Y1120" s="71"/>
      <c r="Z1120" s="71"/>
      <c r="AA1120" s="71"/>
      <c r="AB1120" s="71"/>
      <c r="AC1120" s="71"/>
      <c r="AD1120" s="71"/>
      <c r="AE1120" s="71"/>
      <c r="AF1120" s="71"/>
      <c r="AG1120" s="71"/>
      <c r="AH1120" s="71"/>
      <c r="AI1120" s="71"/>
      <c r="AJ1120" s="71"/>
      <c r="AK1120" s="71"/>
      <c r="AL1120" s="71"/>
    </row>
    <row r="1121" spans="2:38" ht="12.75">
      <c r="B1121" s="71"/>
      <c r="C1121" s="71"/>
      <c r="D1121" s="71"/>
      <c r="E1121" s="71"/>
      <c r="F1121" s="71"/>
      <c r="G1121" s="71"/>
      <c r="H1121" s="71"/>
      <c r="I1121" s="71"/>
      <c r="J1121" s="71"/>
      <c r="K1121" s="71"/>
      <c r="L1121" s="71"/>
      <c r="M1121" s="71"/>
      <c r="N1121" s="71"/>
      <c r="O1121" s="71">
        <f t="shared" si="164"/>
      </c>
      <c r="P1121" s="71"/>
      <c r="Q1121" s="71"/>
      <c r="R1121" s="71"/>
      <c r="S1121" s="71"/>
      <c r="T1121" s="71"/>
      <c r="U1121" s="71"/>
      <c r="V1121" s="71"/>
      <c r="W1121" s="71"/>
      <c r="X1121" s="71"/>
      <c r="Y1121" s="71"/>
      <c r="Z1121" s="71"/>
      <c r="AA1121" s="71"/>
      <c r="AB1121" s="71"/>
      <c r="AC1121" s="71"/>
      <c r="AD1121" s="71"/>
      <c r="AE1121" s="71"/>
      <c r="AF1121" s="71"/>
      <c r="AG1121" s="71"/>
      <c r="AH1121" s="71"/>
      <c r="AI1121" s="71"/>
      <c r="AJ1121" s="71"/>
      <c r="AK1121" s="71"/>
      <c r="AL1121" s="71"/>
    </row>
    <row r="1122" spans="2:38" ht="12.75">
      <c r="B1122" s="71"/>
      <c r="C1122" s="71"/>
      <c r="D1122" s="71"/>
      <c r="E1122" s="71"/>
      <c r="F1122" s="71"/>
      <c r="G1122" s="71"/>
      <c r="H1122" s="71"/>
      <c r="I1122" s="71"/>
      <c r="J1122" s="71"/>
      <c r="K1122" s="71"/>
      <c r="L1122" s="71"/>
      <c r="M1122" s="71"/>
      <c r="N1122" s="71"/>
      <c r="O1122" s="71">
        <f t="shared" si="164"/>
      </c>
      <c r="P1122" s="71"/>
      <c r="Q1122" s="71"/>
      <c r="R1122" s="71"/>
      <c r="S1122" s="71"/>
      <c r="T1122" s="71"/>
      <c r="U1122" s="71"/>
      <c r="V1122" s="71"/>
      <c r="W1122" s="71"/>
      <c r="X1122" s="71"/>
      <c r="Y1122" s="71"/>
      <c r="Z1122" s="71"/>
      <c r="AA1122" s="71"/>
      <c r="AB1122" s="71"/>
      <c r="AC1122" s="71"/>
      <c r="AD1122" s="71"/>
      <c r="AE1122" s="71"/>
      <c r="AF1122" s="71"/>
      <c r="AG1122" s="71"/>
      <c r="AH1122" s="71"/>
      <c r="AI1122" s="71"/>
      <c r="AJ1122" s="71"/>
      <c r="AK1122" s="71"/>
      <c r="AL1122" s="71"/>
    </row>
    <row r="1123" spans="2:38" ht="12.75">
      <c r="B1123" s="71"/>
      <c r="C1123" s="71"/>
      <c r="D1123" s="71"/>
      <c r="E1123" s="71"/>
      <c r="F1123" s="71"/>
      <c r="G1123" s="71"/>
      <c r="H1123" s="71"/>
      <c r="I1123" s="71"/>
      <c r="J1123" s="71"/>
      <c r="K1123" s="71"/>
      <c r="L1123" s="71"/>
      <c r="M1123" s="71"/>
      <c r="N1123" s="71"/>
      <c r="O1123" s="71">
        <f t="shared" si="164"/>
      </c>
      <c r="P1123" s="71"/>
      <c r="Q1123" s="71"/>
      <c r="R1123" s="71"/>
      <c r="S1123" s="71"/>
      <c r="T1123" s="71"/>
      <c r="U1123" s="71"/>
      <c r="V1123" s="71"/>
      <c r="W1123" s="71"/>
      <c r="X1123" s="71"/>
      <c r="Y1123" s="71"/>
      <c r="Z1123" s="71"/>
      <c r="AA1123" s="71"/>
      <c r="AB1123" s="71"/>
      <c r="AC1123" s="71"/>
      <c r="AD1123" s="71"/>
      <c r="AE1123" s="71"/>
      <c r="AF1123" s="71"/>
      <c r="AG1123" s="71"/>
      <c r="AH1123" s="71"/>
      <c r="AI1123" s="71"/>
      <c r="AJ1123" s="71"/>
      <c r="AK1123" s="71"/>
      <c r="AL1123" s="71"/>
    </row>
    <row r="1124" spans="2:38" ht="12.75">
      <c r="B1124" s="71"/>
      <c r="C1124" s="71"/>
      <c r="D1124" s="71"/>
      <c r="E1124" s="71"/>
      <c r="F1124" s="71"/>
      <c r="G1124" s="71"/>
      <c r="H1124" s="71"/>
      <c r="I1124" s="71"/>
      <c r="J1124" s="71"/>
      <c r="K1124" s="71"/>
      <c r="L1124" s="71"/>
      <c r="M1124" s="71"/>
      <c r="N1124" s="71"/>
      <c r="O1124" s="71">
        <f t="shared" si="164"/>
      </c>
      <c r="P1124" s="71"/>
      <c r="Q1124" s="71"/>
      <c r="R1124" s="71"/>
      <c r="S1124" s="71"/>
      <c r="T1124" s="71"/>
      <c r="U1124" s="71"/>
      <c r="V1124" s="71"/>
      <c r="W1124" s="71"/>
      <c r="X1124" s="71"/>
      <c r="Y1124" s="71"/>
      <c r="Z1124" s="71"/>
      <c r="AA1124" s="71"/>
      <c r="AB1124" s="71"/>
      <c r="AC1124" s="71"/>
      <c r="AD1124" s="71"/>
      <c r="AE1124" s="71"/>
      <c r="AF1124" s="71"/>
      <c r="AG1124" s="71"/>
      <c r="AH1124" s="71"/>
      <c r="AI1124" s="71"/>
      <c r="AJ1124" s="71"/>
      <c r="AK1124" s="71"/>
      <c r="AL1124" s="71"/>
    </row>
    <row r="1125" spans="2:38" ht="12.75">
      <c r="B1125" s="71"/>
      <c r="C1125" s="71"/>
      <c r="D1125" s="71"/>
      <c r="E1125" s="71"/>
      <c r="F1125" s="71"/>
      <c r="G1125" s="71"/>
      <c r="H1125" s="71"/>
      <c r="I1125" s="71"/>
      <c r="J1125" s="71"/>
      <c r="K1125" s="71"/>
      <c r="L1125" s="71"/>
      <c r="M1125" s="71"/>
      <c r="N1125" s="71"/>
      <c r="O1125" s="71">
        <f t="shared" si="164"/>
      </c>
      <c r="P1125" s="71"/>
      <c r="Q1125" s="71"/>
      <c r="R1125" s="71"/>
      <c r="S1125" s="71"/>
      <c r="T1125" s="71"/>
      <c r="U1125" s="71"/>
      <c r="V1125" s="71"/>
      <c r="W1125" s="71"/>
      <c r="X1125" s="71"/>
      <c r="Y1125" s="71"/>
      <c r="Z1125" s="71"/>
      <c r="AA1125" s="71"/>
      <c r="AB1125" s="71"/>
      <c r="AC1125" s="71"/>
      <c r="AD1125" s="71"/>
      <c r="AE1125" s="71"/>
      <c r="AF1125" s="71"/>
      <c r="AG1125" s="71"/>
      <c r="AH1125" s="71"/>
      <c r="AI1125" s="71"/>
      <c r="AJ1125" s="71"/>
      <c r="AK1125" s="71"/>
      <c r="AL1125" s="71"/>
    </row>
    <row r="1126" spans="2:38" ht="12.75">
      <c r="B1126" s="71"/>
      <c r="C1126" s="71"/>
      <c r="D1126" s="71"/>
      <c r="E1126" s="71"/>
      <c r="F1126" s="71"/>
      <c r="G1126" s="71"/>
      <c r="H1126" s="71"/>
      <c r="I1126" s="71"/>
      <c r="J1126" s="71"/>
      <c r="K1126" s="71"/>
      <c r="L1126" s="71"/>
      <c r="M1126" s="71"/>
      <c r="N1126" s="71"/>
      <c r="O1126" s="71">
        <f t="shared" si="164"/>
      </c>
      <c r="P1126" s="71"/>
      <c r="Q1126" s="71"/>
      <c r="R1126" s="71"/>
      <c r="S1126" s="71"/>
      <c r="T1126" s="71"/>
      <c r="U1126" s="71"/>
      <c r="V1126" s="71"/>
      <c r="W1126" s="71"/>
      <c r="X1126" s="71"/>
      <c r="Y1126" s="71"/>
      <c r="Z1126" s="71"/>
      <c r="AA1126" s="71"/>
      <c r="AB1126" s="71"/>
      <c r="AC1126" s="71"/>
      <c r="AD1126" s="71"/>
      <c r="AE1126" s="71"/>
      <c r="AF1126" s="71"/>
      <c r="AG1126" s="71"/>
      <c r="AH1126" s="71"/>
      <c r="AI1126" s="71"/>
      <c r="AJ1126" s="71"/>
      <c r="AK1126" s="71"/>
      <c r="AL1126" s="71"/>
    </row>
    <row r="1127" spans="2:38" ht="12.75">
      <c r="B1127" s="71"/>
      <c r="C1127" s="71"/>
      <c r="D1127" s="71"/>
      <c r="E1127" s="71"/>
      <c r="F1127" s="71"/>
      <c r="G1127" s="71"/>
      <c r="H1127" s="71"/>
      <c r="I1127" s="71"/>
      <c r="J1127" s="71"/>
      <c r="K1127" s="71"/>
      <c r="L1127" s="71"/>
      <c r="M1127" s="71"/>
      <c r="N1127" s="71"/>
      <c r="O1127" s="71">
        <f t="shared" si="164"/>
      </c>
      <c r="P1127" s="71"/>
      <c r="Q1127" s="71"/>
      <c r="R1127" s="71"/>
      <c r="S1127" s="71"/>
      <c r="T1127" s="71"/>
      <c r="U1127" s="71"/>
      <c r="V1127" s="71"/>
      <c r="W1127" s="71"/>
      <c r="X1127" s="71"/>
      <c r="Y1127" s="71"/>
      <c r="Z1127" s="71"/>
      <c r="AA1127" s="71"/>
      <c r="AB1127" s="71"/>
      <c r="AC1127" s="71"/>
      <c r="AD1127" s="71"/>
      <c r="AE1127" s="71"/>
      <c r="AF1127" s="71"/>
      <c r="AG1127" s="71"/>
      <c r="AH1127" s="71"/>
      <c r="AI1127" s="71"/>
      <c r="AJ1127" s="71"/>
      <c r="AK1127" s="71"/>
      <c r="AL1127" s="71"/>
    </row>
    <row r="1128" spans="2:38" ht="12.75">
      <c r="B1128" s="71"/>
      <c r="C1128" s="71"/>
      <c r="D1128" s="71"/>
      <c r="E1128" s="71"/>
      <c r="F1128" s="71"/>
      <c r="G1128" s="71"/>
      <c r="H1128" s="71"/>
      <c r="I1128" s="71"/>
      <c r="J1128" s="71"/>
      <c r="K1128" s="71"/>
      <c r="L1128" s="71"/>
      <c r="M1128" s="71"/>
      <c r="N1128" s="71"/>
      <c r="O1128" s="71">
        <f t="shared" si="164"/>
      </c>
      <c r="P1128" s="71"/>
      <c r="Q1128" s="71"/>
      <c r="R1128" s="71"/>
      <c r="S1128" s="71"/>
      <c r="T1128" s="71"/>
      <c r="U1128" s="71"/>
      <c r="V1128" s="71"/>
      <c r="W1128" s="71"/>
      <c r="X1128" s="71"/>
      <c r="Y1128" s="71"/>
      <c r="Z1128" s="71"/>
      <c r="AA1128" s="71"/>
      <c r="AB1128" s="71"/>
      <c r="AC1128" s="71"/>
      <c r="AD1128" s="71"/>
      <c r="AE1128" s="71"/>
      <c r="AF1128" s="71"/>
      <c r="AG1128" s="71"/>
      <c r="AH1128" s="71"/>
      <c r="AI1128" s="71"/>
      <c r="AJ1128" s="71"/>
      <c r="AK1128" s="71"/>
      <c r="AL1128" s="71"/>
    </row>
    <row r="1129" spans="2:38" ht="12.75">
      <c r="B1129" s="71"/>
      <c r="C1129" s="71"/>
      <c r="D1129" s="71"/>
      <c r="E1129" s="71"/>
      <c r="F1129" s="71"/>
      <c r="G1129" s="71"/>
      <c r="H1129" s="71"/>
      <c r="I1129" s="71"/>
      <c r="J1129" s="71"/>
      <c r="K1129" s="71"/>
      <c r="L1129" s="71"/>
      <c r="M1129" s="71"/>
      <c r="N1129" s="71"/>
      <c r="O1129" s="71">
        <f t="shared" si="164"/>
      </c>
      <c r="P1129" s="71"/>
      <c r="Q1129" s="71"/>
      <c r="R1129" s="71"/>
      <c r="S1129" s="71"/>
      <c r="T1129" s="71"/>
      <c r="U1129" s="71"/>
      <c r="V1129" s="71"/>
      <c r="W1129" s="71"/>
      <c r="X1129" s="71"/>
      <c r="Y1129" s="71"/>
      <c r="Z1129" s="71"/>
      <c r="AA1129" s="71"/>
      <c r="AB1129" s="71"/>
      <c r="AC1129" s="71"/>
      <c r="AD1129" s="71"/>
      <c r="AE1129" s="71"/>
      <c r="AF1129" s="71"/>
      <c r="AG1129" s="71"/>
      <c r="AH1129" s="71"/>
      <c r="AI1129" s="71"/>
      <c r="AJ1129" s="71"/>
      <c r="AK1129" s="71"/>
      <c r="AL1129" s="71"/>
    </row>
    <row r="1130" spans="2:38" ht="12.75">
      <c r="B1130" s="71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1"/>
      <c r="O1130" s="71">
        <f t="shared" si="164"/>
      </c>
      <c r="P1130" s="71"/>
      <c r="Q1130" s="71"/>
      <c r="R1130" s="71"/>
      <c r="S1130" s="71"/>
      <c r="T1130" s="71"/>
      <c r="U1130" s="71"/>
      <c r="V1130" s="71"/>
      <c r="W1130" s="71"/>
      <c r="X1130" s="71"/>
      <c r="Y1130" s="71"/>
      <c r="Z1130" s="71"/>
      <c r="AA1130" s="71"/>
      <c r="AB1130" s="71"/>
      <c r="AC1130" s="71"/>
      <c r="AD1130" s="71"/>
      <c r="AE1130" s="71"/>
      <c r="AF1130" s="71"/>
      <c r="AG1130" s="71"/>
      <c r="AH1130" s="71"/>
      <c r="AI1130" s="71"/>
      <c r="AJ1130" s="71"/>
      <c r="AK1130" s="71"/>
      <c r="AL1130" s="71"/>
    </row>
    <row r="1131" spans="2:38" ht="12.75">
      <c r="B1131" s="71"/>
      <c r="C1131" s="71"/>
      <c r="D1131" s="71"/>
      <c r="E1131" s="71"/>
      <c r="F1131" s="71"/>
      <c r="G1131" s="71"/>
      <c r="H1131" s="71"/>
      <c r="I1131" s="71"/>
      <c r="J1131" s="71"/>
      <c r="K1131" s="71"/>
      <c r="L1131" s="71"/>
      <c r="M1131" s="71"/>
      <c r="N1131" s="71"/>
      <c r="O1131" s="71">
        <f t="shared" si="164"/>
      </c>
      <c r="P1131" s="71"/>
      <c r="Q1131" s="71"/>
      <c r="R1131" s="71"/>
      <c r="S1131" s="71"/>
      <c r="T1131" s="71"/>
      <c r="U1131" s="71"/>
      <c r="V1131" s="71"/>
      <c r="W1131" s="71"/>
      <c r="X1131" s="71"/>
      <c r="Y1131" s="71"/>
      <c r="Z1131" s="71"/>
      <c r="AA1131" s="71"/>
      <c r="AB1131" s="71"/>
      <c r="AC1131" s="71"/>
      <c r="AD1131" s="71"/>
      <c r="AE1131" s="71"/>
      <c r="AF1131" s="71"/>
      <c r="AG1131" s="71"/>
      <c r="AH1131" s="71"/>
      <c r="AI1131" s="71"/>
      <c r="AJ1131" s="71"/>
      <c r="AK1131" s="71"/>
      <c r="AL1131" s="71"/>
    </row>
    <row r="1132" spans="2:38" ht="12.75">
      <c r="B1132" s="71"/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1"/>
      <c r="O1132" s="71">
        <f t="shared" si="164"/>
      </c>
      <c r="P1132" s="71"/>
      <c r="Q1132" s="71"/>
      <c r="R1132" s="71"/>
      <c r="S1132" s="71"/>
      <c r="T1132" s="71"/>
      <c r="U1132" s="71"/>
      <c r="V1132" s="71"/>
      <c r="W1132" s="71"/>
      <c r="X1132" s="71"/>
      <c r="Y1132" s="71"/>
      <c r="Z1132" s="71"/>
      <c r="AA1132" s="71"/>
      <c r="AB1132" s="71"/>
      <c r="AC1132" s="71"/>
      <c r="AD1132" s="71"/>
      <c r="AE1132" s="71"/>
      <c r="AF1132" s="71"/>
      <c r="AG1132" s="71"/>
      <c r="AH1132" s="71"/>
      <c r="AI1132" s="71"/>
      <c r="AJ1132" s="71"/>
      <c r="AK1132" s="71"/>
      <c r="AL1132" s="71"/>
    </row>
    <row r="1133" spans="2:38" ht="12.75">
      <c r="B1133" s="71"/>
      <c r="C1133" s="71"/>
      <c r="D1133" s="71"/>
      <c r="E1133" s="71"/>
      <c r="F1133" s="71"/>
      <c r="G1133" s="71"/>
      <c r="H1133" s="71"/>
      <c r="I1133" s="71"/>
      <c r="J1133" s="71"/>
      <c r="K1133" s="71"/>
      <c r="L1133" s="71"/>
      <c r="M1133" s="71"/>
      <c r="N1133" s="71"/>
      <c r="O1133" s="71">
        <f t="shared" si="164"/>
      </c>
      <c r="P1133" s="71"/>
      <c r="Q1133" s="71"/>
      <c r="R1133" s="71"/>
      <c r="S1133" s="71"/>
      <c r="T1133" s="71"/>
      <c r="U1133" s="71"/>
      <c r="V1133" s="71"/>
      <c r="W1133" s="71"/>
      <c r="X1133" s="71"/>
      <c r="Y1133" s="71"/>
      <c r="Z1133" s="71"/>
      <c r="AA1133" s="71"/>
      <c r="AB1133" s="71"/>
      <c r="AC1133" s="71"/>
      <c r="AD1133" s="71"/>
      <c r="AE1133" s="71"/>
      <c r="AF1133" s="71"/>
      <c r="AG1133" s="71"/>
      <c r="AH1133" s="71"/>
      <c r="AI1133" s="71"/>
      <c r="AJ1133" s="71"/>
      <c r="AK1133" s="71"/>
      <c r="AL1133" s="71"/>
    </row>
    <row r="1134" spans="2:38" ht="12.75">
      <c r="B1134" s="71"/>
      <c r="C1134" s="71"/>
      <c r="D1134" s="71"/>
      <c r="E1134" s="71"/>
      <c r="F1134" s="71"/>
      <c r="G1134" s="71"/>
      <c r="H1134" s="71"/>
      <c r="I1134" s="71"/>
      <c r="J1134" s="71"/>
      <c r="K1134" s="71"/>
      <c r="L1134" s="71"/>
      <c r="M1134" s="71"/>
      <c r="N1134" s="71"/>
      <c r="O1134" s="71">
        <f t="shared" si="164"/>
      </c>
      <c r="P1134" s="71"/>
      <c r="Q1134" s="71"/>
      <c r="R1134" s="71"/>
      <c r="S1134" s="71"/>
      <c r="T1134" s="71"/>
      <c r="U1134" s="71"/>
      <c r="V1134" s="71"/>
      <c r="W1134" s="71"/>
      <c r="X1134" s="71"/>
      <c r="Y1134" s="71"/>
      <c r="Z1134" s="71"/>
      <c r="AA1134" s="71"/>
      <c r="AB1134" s="71"/>
      <c r="AC1134" s="71"/>
      <c r="AD1134" s="71"/>
      <c r="AE1134" s="71"/>
      <c r="AF1134" s="71"/>
      <c r="AG1134" s="71"/>
      <c r="AH1134" s="71"/>
      <c r="AI1134" s="71"/>
      <c r="AJ1134" s="71"/>
      <c r="AK1134" s="71"/>
      <c r="AL1134" s="71"/>
    </row>
    <row r="1135" spans="2:38" ht="12.75">
      <c r="B1135" s="71"/>
      <c r="C1135" s="71"/>
      <c r="D1135" s="71"/>
      <c r="E1135" s="71"/>
      <c r="F1135" s="71"/>
      <c r="G1135" s="71"/>
      <c r="H1135" s="71"/>
      <c r="I1135" s="71"/>
      <c r="J1135" s="71"/>
      <c r="K1135" s="71"/>
      <c r="L1135" s="71"/>
      <c r="M1135" s="71"/>
      <c r="N1135" s="71"/>
      <c r="O1135" s="71">
        <f t="shared" si="164"/>
      </c>
      <c r="P1135" s="71"/>
      <c r="Q1135" s="71"/>
      <c r="R1135" s="71"/>
      <c r="S1135" s="71"/>
      <c r="T1135" s="71"/>
      <c r="U1135" s="71"/>
      <c r="V1135" s="71"/>
      <c r="W1135" s="71"/>
      <c r="X1135" s="71"/>
      <c r="Y1135" s="71"/>
      <c r="Z1135" s="71"/>
      <c r="AA1135" s="71"/>
      <c r="AB1135" s="71"/>
      <c r="AC1135" s="71"/>
      <c r="AD1135" s="71"/>
      <c r="AE1135" s="71"/>
      <c r="AF1135" s="71"/>
      <c r="AG1135" s="71"/>
      <c r="AH1135" s="71"/>
      <c r="AI1135" s="71"/>
      <c r="AJ1135" s="71"/>
      <c r="AK1135" s="71"/>
      <c r="AL1135" s="71"/>
    </row>
    <row r="1136" spans="2:38" ht="12.75">
      <c r="B1136" s="71"/>
      <c r="C1136" s="71"/>
      <c r="D1136" s="71"/>
      <c r="E1136" s="71"/>
      <c r="F1136" s="71"/>
      <c r="G1136" s="71"/>
      <c r="H1136" s="71"/>
      <c r="I1136" s="71"/>
      <c r="J1136" s="71"/>
      <c r="K1136" s="71"/>
      <c r="L1136" s="71"/>
      <c r="M1136" s="71"/>
      <c r="N1136" s="71"/>
      <c r="O1136" s="71">
        <f t="shared" si="164"/>
      </c>
      <c r="P1136" s="71"/>
      <c r="Q1136" s="71"/>
      <c r="R1136" s="71"/>
      <c r="S1136" s="71"/>
      <c r="T1136" s="71"/>
      <c r="U1136" s="71"/>
      <c r="V1136" s="71"/>
      <c r="W1136" s="71"/>
      <c r="X1136" s="71"/>
      <c r="Y1136" s="71"/>
      <c r="Z1136" s="71"/>
      <c r="AA1136" s="71"/>
      <c r="AB1136" s="71"/>
      <c r="AC1136" s="71"/>
      <c r="AD1136" s="71"/>
      <c r="AE1136" s="71"/>
      <c r="AF1136" s="71"/>
      <c r="AG1136" s="71"/>
      <c r="AH1136" s="71"/>
      <c r="AI1136" s="71"/>
      <c r="AJ1136" s="71"/>
      <c r="AK1136" s="71"/>
      <c r="AL1136" s="71"/>
    </row>
    <row r="1137" spans="2:38" ht="12.75">
      <c r="B1137" s="71"/>
      <c r="C1137" s="71"/>
      <c r="D1137" s="71"/>
      <c r="E1137" s="71"/>
      <c r="F1137" s="71"/>
      <c r="G1137" s="71"/>
      <c r="H1137" s="71"/>
      <c r="I1137" s="71"/>
      <c r="J1137" s="71"/>
      <c r="K1137" s="71"/>
      <c r="L1137" s="71"/>
      <c r="M1137" s="71"/>
      <c r="N1137" s="71"/>
      <c r="O1137" s="71">
        <f t="shared" si="164"/>
      </c>
      <c r="P1137" s="71"/>
      <c r="Q1137" s="71"/>
      <c r="R1137" s="71"/>
      <c r="S1137" s="71"/>
      <c r="T1137" s="71"/>
      <c r="U1137" s="71"/>
      <c r="V1137" s="71"/>
      <c r="W1137" s="71"/>
      <c r="X1137" s="71"/>
      <c r="Y1137" s="71"/>
      <c r="Z1137" s="71"/>
      <c r="AA1137" s="71"/>
      <c r="AB1137" s="71"/>
      <c r="AC1137" s="71"/>
      <c r="AD1137" s="71"/>
      <c r="AE1137" s="71"/>
      <c r="AF1137" s="71"/>
      <c r="AG1137" s="71"/>
      <c r="AH1137" s="71"/>
      <c r="AI1137" s="71"/>
      <c r="AJ1137" s="71"/>
      <c r="AK1137" s="71"/>
      <c r="AL1137" s="71"/>
    </row>
    <row r="1138" spans="2:38" ht="12.75">
      <c r="B1138" s="71"/>
      <c r="C1138" s="71"/>
      <c r="D1138" s="71"/>
      <c r="E1138" s="71"/>
      <c r="F1138" s="71"/>
      <c r="G1138" s="71"/>
      <c r="H1138" s="71"/>
      <c r="I1138" s="71"/>
      <c r="J1138" s="71"/>
      <c r="K1138" s="71"/>
      <c r="L1138" s="71"/>
      <c r="M1138" s="71"/>
      <c r="N1138" s="71"/>
      <c r="O1138" s="71">
        <f t="shared" si="164"/>
      </c>
      <c r="P1138" s="71"/>
      <c r="Q1138" s="71"/>
      <c r="R1138" s="71"/>
      <c r="S1138" s="71"/>
      <c r="T1138" s="71"/>
      <c r="U1138" s="71"/>
      <c r="V1138" s="71"/>
      <c r="W1138" s="71"/>
      <c r="X1138" s="71"/>
      <c r="Y1138" s="71"/>
      <c r="Z1138" s="71"/>
      <c r="AA1138" s="71"/>
      <c r="AB1138" s="71"/>
      <c r="AC1138" s="71"/>
      <c r="AD1138" s="71"/>
      <c r="AE1138" s="71"/>
      <c r="AF1138" s="71"/>
      <c r="AG1138" s="71"/>
      <c r="AH1138" s="71"/>
      <c r="AI1138" s="71"/>
      <c r="AJ1138" s="71"/>
      <c r="AK1138" s="71"/>
      <c r="AL1138" s="71"/>
    </row>
    <row r="1139" spans="2:38" ht="12.75">
      <c r="B1139" s="71"/>
      <c r="C1139" s="71"/>
      <c r="D1139" s="71"/>
      <c r="E1139" s="71"/>
      <c r="F1139" s="71"/>
      <c r="G1139" s="71"/>
      <c r="H1139" s="71"/>
      <c r="I1139" s="71"/>
      <c r="J1139" s="71"/>
      <c r="K1139" s="71"/>
      <c r="L1139" s="71"/>
      <c r="M1139" s="71"/>
      <c r="N1139" s="71"/>
      <c r="O1139" s="71">
        <f t="shared" si="164"/>
      </c>
      <c r="P1139" s="71"/>
      <c r="Q1139" s="71"/>
      <c r="R1139" s="71"/>
      <c r="S1139" s="71"/>
      <c r="T1139" s="71"/>
      <c r="U1139" s="71"/>
      <c r="V1139" s="71"/>
      <c r="W1139" s="71"/>
      <c r="X1139" s="71"/>
      <c r="Y1139" s="71"/>
      <c r="Z1139" s="71"/>
      <c r="AA1139" s="71"/>
      <c r="AB1139" s="71"/>
      <c r="AC1139" s="71"/>
      <c r="AD1139" s="71"/>
      <c r="AE1139" s="71"/>
      <c r="AF1139" s="71"/>
      <c r="AG1139" s="71"/>
      <c r="AH1139" s="71"/>
      <c r="AI1139" s="71"/>
      <c r="AJ1139" s="71"/>
      <c r="AK1139" s="71"/>
      <c r="AL1139" s="71"/>
    </row>
    <row r="1140" spans="2:38" ht="12.75">
      <c r="B1140" s="71"/>
      <c r="C1140" s="71"/>
      <c r="D1140" s="71"/>
      <c r="E1140" s="71"/>
      <c r="F1140" s="71"/>
      <c r="G1140" s="71"/>
      <c r="H1140" s="71"/>
      <c r="I1140" s="71"/>
      <c r="J1140" s="71"/>
      <c r="K1140" s="71"/>
      <c r="L1140" s="71"/>
      <c r="M1140" s="71"/>
      <c r="N1140" s="71"/>
      <c r="O1140" s="71">
        <f t="shared" si="164"/>
      </c>
      <c r="P1140" s="71"/>
      <c r="Q1140" s="71"/>
      <c r="R1140" s="71"/>
      <c r="S1140" s="71"/>
      <c r="T1140" s="71"/>
      <c r="U1140" s="71"/>
      <c r="V1140" s="71"/>
      <c r="W1140" s="71"/>
      <c r="X1140" s="71"/>
      <c r="Y1140" s="71"/>
      <c r="Z1140" s="71"/>
      <c r="AA1140" s="71"/>
      <c r="AB1140" s="71"/>
      <c r="AC1140" s="71"/>
      <c r="AD1140" s="71"/>
      <c r="AE1140" s="71"/>
      <c r="AF1140" s="71"/>
      <c r="AG1140" s="71"/>
      <c r="AH1140" s="71"/>
      <c r="AI1140" s="71"/>
      <c r="AJ1140" s="71"/>
      <c r="AK1140" s="71"/>
      <c r="AL1140" s="71"/>
    </row>
    <row r="1141" spans="2:38" ht="12.75">
      <c r="B1141" s="71"/>
      <c r="C1141" s="71"/>
      <c r="D1141" s="71"/>
      <c r="E1141" s="71"/>
      <c r="F1141" s="71"/>
      <c r="G1141" s="71"/>
      <c r="H1141" s="71"/>
      <c r="I1141" s="71"/>
      <c r="J1141" s="71"/>
      <c r="K1141" s="71"/>
      <c r="L1141" s="71"/>
      <c r="M1141" s="71"/>
      <c r="N1141" s="71"/>
      <c r="O1141" s="71">
        <f t="shared" si="164"/>
      </c>
      <c r="P1141" s="71"/>
      <c r="Q1141" s="71"/>
      <c r="R1141" s="71"/>
      <c r="S1141" s="71"/>
      <c r="T1141" s="71"/>
      <c r="U1141" s="71"/>
      <c r="V1141" s="71"/>
      <c r="W1141" s="71"/>
      <c r="X1141" s="71"/>
      <c r="Y1141" s="71"/>
      <c r="Z1141" s="71"/>
      <c r="AA1141" s="71"/>
      <c r="AB1141" s="71"/>
      <c r="AC1141" s="71"/>
      <c r="AD1141" s="71"/>
      <c r="AE1141" s="71"/>
      <c r="AF1141" s="71"/>
      <c r="AG1141" s="71"/>
      <c r="AH1141" s="71"/>
      <c r="AI1141" s="71"/>
      <c r="AJ1141" s="71"/>
      <c r="AK1141" s="71"/>
      <c r="AL1141" s="71"/>
    </row>
    <row r="1142" spans="2:38" ht="12.75">
      <c r="B1142" s="71"/>
      <c r="C1142" s="71"/>
      <c r="D1142" s="71"/>
      <c r="E1142" s="71"/>
      <c r="F1142" s="71"/>
      <c r="G1142" s="71"/>
      <c r="H1142" s="71"/>
      <c r="I1142" s="71"/>
      <c r="J1142" s="71"/>
      <c r="K1142" s="71"/>
      <c r="L1142" s="71"/>
      <c r="M1142" s="71"/>
      <c r="N1142" s="71"/>
      <c r="O1142" s="71">
        <f t="shared" si="164"/>
      </c>
      <c r="P1142" s="71"/>
      <c r="Q1142" s="71"/>
      <c r="R1142" s="71"/>
      <c r="S1142" s="71"/>
      <c r="T1142" s="71"/>
      <c r="U1142" s="71"/>
      <c r="V1142" s="71"/>
      <c r="W1142" s="71"/>
      <c r="X1142" s="71"/>
      <c r="Y1142" s="71"/>
      <c r="Z1142" s="71"/>
      <c r="AA1142" s="71"/>
      <c r="AB1142" s="71"/>
      <c r="AC1142" s="71"/>
      <c r="AD1142" s="71"/>
      <c r="AE1142" s="71"/>
      <c r="AF1142" s="71"/>
      <c r="AG1142" s="71"/>
      <c r="AH1142" s="71"/>
      <c r="AI1142" s="71"/>
      <c r="AJ1142" s="71"/>
      <c r="AK1142" s="71"/>
      <c r="AL1142" s="71"/>
    </row>
    <row r="1143" spans="2:38" ht="12.75">
      <c r="B1143" s="71"/>
      <c r="C1143" s="71"/>
      <c r="D1143" s="71"/>
      <c r="E1143" s="71"/>
      <c r="F1143" s="71"/>
      <c r="G1143" s="71"/>
      <c r="H1143" s="71"/>
      <c r="I1143" s="71"/>
      <c r="J1143" s="71"/>
      <c r="K1143" s="71"/>
      <c r="L1143" s="71"/>
      <c r="M1143" s="71"/>
      <c r="N1143" s="71"/>
      <c r="O1143" s="71">
        <f t="shared" si="164"/>
      </c>
      <c r="P1143" s="71"/>
      <c r="Q1143" s="71"/>
      <c r="R1143" s="71"/>
      <c r="S1143" s="71"/>
      <c r="T1143" s="71"/>
      <c r="U1143" s="71"/>
      <c r="V1143" s="71"/>
      <c r="W1143" s="71"/>
      <c r="X1143" s="71"/>
      <c r="Y1143" s="71"/>
      <c r="Z1143" s="71"/>
      <c r="AA1143" s="71"/>
      <c r="AB1143" s="71"/>
      <c r="AC1143" s="71"/>
      <c r="AD1143" s="71"/>
      <c r="AE1143" s="71"/>
      <c r="AF1143" s="71"/>
      <c r="AG1143" s="71"/>
      <c r="AH1143" s="71"/>
      <c r="AI1143" s="71"/>
      <c r="AJ1143" s="71"/>
      <c r="AK1143" s="71"/>
      <c r="AL1143" s="71"/>
    </row>
    <row r="1144" spans="2:38" ht="12.75">
      <c r="B1144" s="71"/>
      <c r="C1144" s="71"/>
      <c r="D1144" s="71"/>
      <c r="E1144" s="71"/>
      <c r="F1144" s="71"/>
      <c r="G1144" s="71"/>
      <c r="H1144" s="71"/>
      <c r="I1144" s="71"/>
      <c r="J1144" s="71"/>
      <c r="K1144" s="71"/>
      <c r="L1144" s="71"/>
      <c r="M1144" s="71"/>
      <c r="N1144" s="71"/>
      <c r="O1144" s="71">
        <f t="shared" si="164"/>
      </c>
      <c r="P1144" s="71"/>
      <c r="Q1144" s="71"/>
      <c r="R1144" s="71"/>
      <c r="S1144" s="71"/>
      <c r="T1144" s="71"/>
      <c r="U1144" s="71"/>
      <c r="V1144" s="71"/>
      <c r="W1144" s="71"/>
      <c r="X1144" s="71"/>
      <c r="Y1144" s="71"/>
      <c r="Z1144" s="71"/>
      <c r="AA1144" s="71"/>
      <c r="AB1144" s="71"/>
      <c r="AC1144" s="71"/>
      <c r="AD1144" s="71"/>
      <c r="AE1144" s="71"/>
      <c r="AF1144" s="71"/>
      <c r="AG1144" s="71"/>
      <c r="AH1144" s="71"/>
      <c r="AI1144" s="71"/>
      <c r="AJ1144" s="71"/>
      <c r="AK1144" s="71"/>
      <c r="AL1144" s="71"/>
    </row>
    <row r="1145" spans="2:38" ht="12.75">
      <c r="B1145" s="71"/>
      <c r="C1145" s="71"/>
      <c r="D1145" s="71"/>
      <c r="E1145" s="71"/>
      <c r="F1145" s="71"/>
      <c r="G1145" s="71"/>
      <c r="H1145" s="71"/>
      <c r="I1145" s="71"/>
      <c r="J1145" s="71"/>
      <c r="K1145" s="71"/>
      <c r="L1145" s="71"/>
      <c r="M1145" s="71"/>
      <c r="N1145" s="71"/>
      <c r="O1145" s="71">
        <f t="shared" si="164"/>
      </c>
      <c r="P1145" s="71"/>
      <c r="Q1145" s="71"/>
      <c r="R1145" s="71"/>
      <c r="S1145" s="71"/>
      <c r="T1145" s="71"/>
      <c r="U1145" s="71"/>
      <c r="V1145" s="71"/>
      <c r="W1145" s="71"/>
      <c r="X1145" s="71"/>
      <c r="Y1145" s="71"/>
      <c r="Z1145" s="71"/>
      <c r="AA1145" s="71"/>
      <c r="AB1145" s="71"/>
      <c r="AC1145" s="71"/>
      <c r="AD1145" s="71"/>
      <c r="AE1145" s="71"/>
      <c r="AF1145" s="71"/>
      <c r="AG1145" s="71"/>
      <c r="AH1145" s="71"/>
      <c r="AI1145" s="71"/>
      <c r="AJ1145" s="71"/>
      <c r="AK1145" s="71"/>
      <c r="AL1145" s="71"/>
    </row>
    <row r="1146" spans="2:38" ht="12.75">
      <c r="B1146" s="71"/>
      <c r="C1146" s="71"/>
      <c r="D1146" s="71"/>
      <c r="E1146" s="71"/>
      <c r="F1146" s="71"/>
      <c r="G1146" s="71"/>
      <c r="H1146" s="71"/>
      <c r="I1146" s="71"/>
      <c r="J1146" s="71"/>
      <c r="K1146" s="71"/>
      <c r="L1146" s="71"/>
      <c r="M1146" s="71"/>
      <c r="N1146" s="71"/>
      <c r="O1146" s="71">
        <f t="shared" si="164"/>
      </c>
      <c r="P1146" s="71"/>
      <c r="Q1146" s="71"/>
      <c r="R1146" s="71"/>
      <c r="S1146" s="71"/>
      <c r="T1146" s="71"/>
      <c r="U1146" s="71"/>
      <c r="V1146" s="71"/>
      <c r="W1146" s="71"/>
      <c r="X1146" s="71"/>
      <c r="Y1146" s="71"/>
      <c r="Z1146" s="71"/>
      <c r="AA1146" s="71"/>
      <c r="AB1146" s="71"/>
      <c r="AC1146" s="71"/>
      <c r="AD1146" s="71"/>
      <c r="AE1146" s="71"/>
      <c r="AF1146" s="71"/>
      <c r="AG1146" s="71"/>
      <c r="AH1146" s="71"/>
      <c r="AI1146" s="71"/>
      <c r="AJ1146" s="71"/>
      <c r="AK1146" s="71"/>
      <c r="AL1146" s="71"/>
    </row>
    <row r="1147" spans="2:38" ht="12.75">
      <c r="B1147" s="71"/>
      <c r="C1147" s="71"/>
      <c r="D1147" s="71"/>
      <c r="E1147" s="71"/>
      <c r="F1147" s="71"/>
      <c r="G1147" s="71"/>
      <c r="H1147" s="71"/>
      <c r="I1147" s="71"/>
      <c r="J1147" s="71"/>
      <c r="K1147" s="71"/>
      <c r="L1147" s="71"/>
      <c r="M1147" s="71"/>
      <c r="N1147" s="71"/>
      <c r="O1147" s="71">
        <f aca="true" t="shared" si="165" ref="O1147:O1210">IF(N1147="","",((0.45)^2-N1147^2)^(1/2))</f>
      </c>
      <c r="P1147" s="71"/>
      <c r="Q1147" s="71"/>
      <c r="R1147" s="71"/>
      <c r="S1147" s="71"/>
      <c r="T1147" s="71"/>
      <c r="U1147" s="71"/>
      <c r="V1147" s="71"/>
      <c r="W1147" s="71"/>
      <c r="X1147" s="71"/>
      <c r="Y1147" s="71"/>
      <c r="Z1147" s="71"/>
      <c r="AA1147" s="71"/>
      <c r="AB1147" s="71"/>
      <c r="AC1147" s="71"/>
      <c r="AD1147" s="71"/>
      <c r="AE1147" s="71"/>
      <c r="AF1147" s="71"/>
      <c r="AG1147" s="71"/>
      <c r="AH1147" s="71"/>
      <c r="AI1147" s="71"/>
      <c r="AJ1147" s="71"/>
      <c r="AK1147" s="71"/>
      <c r="AL1147" s="71"/>
    </row>
    <row r="1148" spans="2:38" ht="12.75">
      <c r="B1148" s="71"/>
      <c r="C1148" s="71"/>
      <c r="D1148" s="71"/>
      <c r="E1148" s="71"/>
      <c r="F1148" s="71"/>
      <c r="G1148" s="71"/>
      <c r="H1148" s="71"/>
      <c r="I1148" s="71"/>
      <c r="J1148" s="71"/>
      <c r="K1148" s="71"/>
      <c r="L1148" s="71"/>
      <c r="M1148" s="71"/>
      <c r="N1148" s="71"/>
      <c r="O1148" s="71">
        <f t="shared" si="165"/>
      </c>
      <c r="P1148" s="71"/>
      <c r="Q1148" s="71"/>
      <c r="R1148" s="71"/>
      <c r="S1148" s="71"/>
      <c r="T1148" s="71"/>
      <c r="U1148" s="71"/>
      <c r="V1148" s="71"/>
      <c r="W1148" s="71"/>
      <c r="X1148" s="71"/>
      <c r="Y1148" s="71"/>
      <c r="Z1148" s="71"/>
      <c r="AA1148" s="71"/>
      <c r="AB1148" s="71"/>
      <c r="AC1148" s="71"/>
      <c r="AD1148" s="71"/>
      <c r="AE1148" s="71"/>
      <c r="AF1148" s="71"/>
      <c r="AG1148" s="71"/>
      <c r="AH1148" s="71"/>
      <c r="AI1148" s="71"/>
      <c r="AJ1148" s="71"/>
      <c r="AK1148" s="71"/>
      <c r="AL1148" s="71"/>
    </row>
    <row r="1149" spans="2:38" ht="12.75">
      <c r="B1149" s="71"/>
      <c r="C1149" s="71"/>
      <c r="D1149" s="71"/>
      <c r="E1149" s="71"/>
      <c r="F1149" s="71"/>
      <c r="G1149" s="71"/>
      <c r="H1149" s="71"/>
      <c r="I1149" s="71"/>
      <c r="J1149" s="71"/>
      <c r="K1149" s="71"/>
      <c r="L1149" s="71"/>
      <c r="M1149" s="71"/>
      <c r="N1149" s="71"/>
      <c r="O1149" s="71">
        <f t="shared" si="165"/>
      </c>
      <c r="P1149" s="71"/>
      <c r="Q1149" s="71"/>
      <c r="R1149" s="71"/>
      <c r="S1149" s="71"/>
      <c r="T1149" s="71"/>
      <c r="U1149" s="71"/>
      <c r="V1149" s="71"/>
      <c r="W1149" s="71"/>
      <c r="X1149" s="71"/>
      <c r="Y1149" s="71"/>
      <c r="Z1149" s="71"/>
      <c r="AA1149" s="71"/>
      <c r="AB1149" s="71"/>
      <c r="AC1149" s="71"/>
      <c r="AD1149" s="71"/>
      <c r="AE1149" s="71"/>
      <c r="AF1149" s="71"/>
      <c r="AG1149" s="71"/>
      <c r="AH1149" s="71"/>
      <c r="AI1149" s="71"/>
      <c r="AJ1149" s="71"/>
      <c r="AK1149" s="71"/>
      <c r="AL1149" s="71"/>
    </row>
    <row r="1150" spans="2:38" ht="12.75">
      <c r="B1150" s="71"/>
      <c r="C1150" s="71"/>
      <c r="D1150" s="71"/>
      <c r="E1150" s="71"/>
      <c r="F1150" s="71"/>
      <c r="G1150" s="71"/>
      <c r="H1150" s="71"/>
      <c r="I1150" s="71"/>
      <c r="J1150" s="71"/>
      <c r="K1150" s="71"/>
      <c r="L1150" s="71"/>
      <c r="M1150" s="71"/>
      <c r="N1150" s="71"/>
      <c r="O1150" s="71">
        <f t="shared" si="165"/>
      </c>
      <c r="P1150" s="71"/>
      <c r="Q1150" s="71"/>
      <c r="R1150" s="71"/>
      <c r="S1150" s="71"/>
      <c r="T1150" s="71"/>
      <c r="U1150" s="71"/>
      <c r="V1150" s="71"/>
      <c r="W1150" s="71"/>
      <c r="X1150" s="71"/>
      <c r="Y1150" s="71"/>
      <c r="Z1150" s="71"/>
      <c r="AA1150" s="71"/>
      <c r="AB1150" s="71"/>
      <c r="AC1150" s="71"/>
      <c r="AD1150" s="71"/>
      <c r="AE1150" s="71"/>
      <c r="AF1150" s="71"/>
      <c r="AG1150" s="71"/>
      <c r="AH1150" s="71"/>
      <c r="AI1150" s="71"/>
      <c r="AJ1150" s="71"/>
      <c r="AK1150" s="71"/>
      <c r="AL1150" s="71"/>
    </row>
    <row r="1151" spans="2:38" ht="12.75">
      <c r="B1151" s="71"/>
      <c r="C1151" s="71"/>
      <c r="D1151" s="71"/>
      <c r="E1151" s="71"/>
      <c r="F1151" s="71"/>
      <c r="G1151" s="71"/>
      <c r="H1151" s="71"/>
      <c r="I1151" s="71"/>
      <c r="J1151" s="71"/>
      <c r="K1151" s="71"/>
      <c r="L1151" s="71"/>
      <c r="M1151" s="71"/>
      <c r="N1151" s="71"/>
      <c r="O1151" s="71">
        <f t="shared" si="165"/>
      </c>
      <c r="P1151" s="71"/>
      <c r="Q1151" s="71"/>
      <c r="R1151" s="71"/>
      <c r="S1151" s="71"/>
      <c r="T1151" s="71"/>
      <c r="U1151" s="71"/>
      <c r="V1151" s="71"/>
      <c r="W1151" s="71"/>
      <c r="X1151" s="71"/>
      <c r="Y1151" s="71"/>
      <c r="Z1151" s="71"/>
      <c r="AA1151" s="71"/>
      <c r="AB1151" s="71"/>
      <c r="AC1151" s="71"/>
      <c r="AD1151" s="71"/>
      <c r="AE1151" s="71"/>
      <c r="AF1151" s="71"/>
      <c r="AG1151" s="71"/>
      <c r="AH1151" s="71"/>
      <c r="AI1151" s="71"/>
      <c r="AJ1151" s="71"/>
      <c r="AK1151" s="71"/>
      <c r="AL1151" s="71"/>
    </row>
    <row r="1152" spans="2:38" ht="12.75">
      <c r="B1152" s="71"/>
      <c r="C1152" s="71"/>
      <c r="D1152" s="71"/>
      <c r="E1152" s="71"/>
      <c r="F1152" s="71"/>
      <c r="G1152" s="71"/>
      <c r="H1152" s="71"/>
      <c r="I1152" s="71"/>
      <c r="J1152" s="71"/>
      <c r="K1152" s="71"/>
      <c r="L1152" s="71"/>
      <c r="M1152" s="71"/>
      <c r="N1152" s="71"/>
      <c r="O1152" s="71">
        <f t="shared" si="165"/>
      </c>
      <c r="P1152" s="71"/>
      <c r="Q1152" s="71"/>
      <c r="R1152" s="71"/>
      <c r="S1152" s="71"/>
      <c r="T1152" s="71"/>
      <c r="U1152" s="71"/>
      <c r="V1152" s="71"/>
      <c r="W1152" s="71"/>
      <c r="X1152" s="71"/>
      <c r="Y1152" s="71"/>
      <c r="Z1152" s="71"/>
      <c r="AA1152" s="71"/>
      <c r="AB1152" s="71"/>
      <c r="AC1152" s="71"/>
      <c r="AD1152" s="71"/>
      <c r="AE1152" s="71"/>
      <c r="AF1152" s="71"/>
      <c r="AG1152" s="71"/>
      <c r="AH1152" s="71"/>
      <c r="AI1152" s="71"/>
      <c r="AJ1152" s="71"/>
      <c r="AK1152" s="71"/>
      <c r="AL1152" s="71"/>
    </row>
    <row r="1153" spans="2:38" ht="12.75">
      <c r="B1153" s="71"/>
      <c r="C1153" s="71"/>
      <c r="D1153" s="71"/>
      <c r="E1153" s="71"/>
      <c r="F1153" s="71"/>
      <c r="G1153" s="71"/>
      <c r="H1153" s="71"/>
      <c r="I1153" s="71"/>
      <c r="J1153" s="71"/>
      <c r="K1153" s="71"/>
      <c r="L1153" s="71"/>
      <c r="M1153" s="71"/>
      <c r="N1153" s="71"/>
      <c r="O1153" s="71">
        <f t="shared" si="165"/>
      </c>
      <c r="P1153" s="71"/>
      <c r="Q1153" s="71"/>
      <c r="R1153" s="71"/>
      <c r="S1153" s="71"/>
      <c r="T1153" s="71"/>
      <c r="U1153" s="71"/>
      <c r="V1153" s="71"/>
      <c r="W1153" s="71"/>
      <c r="X1153" s="71"/>
      <c r="Y1153" s="71"/>
      <c r="Z1153" s="71"/>
      <c r="AA1153" s="71"/>
      <c r="AB1153" s="71"/>
      <c r="AC1153" s="71"/>
      <c r="AD1153" s="71"/>
      <c r="AE1153" s="71"/>
      <c r="AF1153" s="71"/>
      <c r="AG1153" s="71"/>
      <c r="AH1153" s="71"/>
      <c r="AI1153" s="71"/>
      <c r="AJ1153" s="71"/>
      <c r="AK1153" s="71"/>
      <c r="AL1153" s="71"/>
    </row>
    <row r="1154" spans="2:38" ht="12.75">
      <c r="B1154" s="71"/>
      <c r="C1154" s="71"/>
      <c r="D1154" s="71"/>
      <c r="E1154" s="71"/>
      <c r="F1154" s="71"/>
      <c r="G1154" s="71"/>
      <c r="H1154" s="71"/>
      <c r="I1154" s="71"/>
      <c r="J1154" s="71"/>
      <c r="K1154" s="71"/>
      <c r="L1154" s="71"/>
      <c r="M1154" s="71"/>
      <c r="N1154" s="71"/>
      <c r="O1154" s="71">
        <f t="shared" si="165"/>
      </c>
      <c r="P1154" s="71"/>
      <c r="Q1154" s="71"/>
      <c r="R1154" s="71"/>
      <c r="S1154" s="71"/>
      <c r="T1154" s="71"/>
      <c r="U1154" s="71"/>
      <c r="V1154" s="71"/>
      <c r="W1154" s="71"/>
      <c r="X1154" s="71"/>
      <c r="Y1154" s="71"/>
      <c r="Z1154" s="71"/>
      <c r="AA1154" s="71"/>
      <c r="AB1154" s="71"/>
      <c r="AC1154" s="71"/>
      <c r="AD1154" s="71"/>
      <c r="AE1154" s="71"/>
      <c r="AF1154" s="71"/>
      <c r="AG1154" s="71"/>
      <c r="AH1154" s="71"/>
      <c r="AI1154" s="71"/>
      <c r="AJ1154" s="71"/>
      <c r="AK1154" s="71"/>
      <c r="AL1154" s="71"/>
    </row>
    <row r="1155" spans="2:38" ht="12.75">
      <c r="B1155" s="71"/>
      <c r="C1155" s="71"/>
      <c r="D1155" s="71"/>
      <c r="E1155" s="71"/>
      <c r="F1155" s="71"/>
      <c r="G1155" s="71"/>
      <c r="H1155" s="71"/>
      <c r="I1155" s="71"/>
      <c r="J1155" s="71"/>
      <c r="K1155" s="71"/>
      <c r="L1155" s="71"/>
      <c r="M1155" s="71"/>
      <c r="N1155" s="71"/>
      <c r="O1155" s="71">
        <f t="shared" si="165"/>
      </c>
      <c r="P1155" s="71"/>
      <c r="Q1155" s="71"/>
      <c r="R1155" s="71"/>
      <c r="S1155" s="71"/>
      <c r="T1155" s="71"/>
      <c r="U1155" s="71"/>
      <c r="V1155" s="71"/>
      <c r="W1155" s="71"/>
      <c r="X1155" s="71"/>
      <c r="Y1155" s="71"/>
      <c r="Z1155" s="71"/>
      <c r="AA1155" s="71"/>
      <c r="AB1155" s="71"/>
      <c r="AC1155" s="71"/>
      <c r="AD1155" s="71"/>
      <c r="AE1155" s="71"/>
      <c r="AF1155" s="71"/>
      <c r="AG1155" s="71"/>
      <c r="AH1155" s="71"/>
      <c r="AI1155" s="71"/>
      <c r="AJ1155" s="71"/>
      <c r="AK1155" s="71"/>
      <c r="AL1155" s="71"/>
    </row>
    <row r="1156" spans="2:38" ht="12.75">
      <c r="B1156" s="71"/>
      <c r="C1156" s="71"/>
      <c r="D1156" s="71"/>
      <c r="E1156" s="71"/>
      <c r="F1156" s="71"/>
      <c r="G1156" s="71"/>
      <c r="H1156" s="71"/>
      <c r="I1156" s="71"/>
      <c r="J1156" s="71"/>
      <c r="K1156" s="71"/>
      <c r="L1156" s="71"/>
      <c r="M1156" s="71"/>
      <c r="N1156" s="71"/>
      <c r="O1156" s="71">
        <f t="shared" si="165"/>
      </c>
      <c r="P1156" s="71"/>
      <c r="Q1156" s="71"/>
      <c r="R1156" s="71"/>
      <c r="S1156" s="71"/>
      <c r="T1156" s="71"/>
      <c r="U1156" s="71"/>
      <c r="V1156" s="71"/>
      <c r="W1156" s="71"/>
      <c r="X1156" s="71"/>
      <c r="Y1156" s="71"/>
      <c r="Z1156" s="71"/>
      <c r="AA1156" s="71"/>
      <c r="AB1156" s="71"/>
      <c r="AC1156" s="71"/>
      <c r="AD1156" s="71"/>
      <c r="AE1156" s="71"/>
      <c r="AF1156" s="71"/>
      <c r="AG1156" s="71"/>
      <c r="AH1156" s="71"/>
      <c r="AI1156" s="71"/>
      <c r="AJ1156" s="71"/>
      <c r="AK1156" s="71"/>
      <c r="AL1156" s="71"/>
    </row>
    <row r="1157" spans="2:38" ht="12.75">
      <c r="B1157" s="71"/>
      <c r="C1157" s="71"/>
      <c r="D1157" s="71"/>
      <c r="E1157" s="71"/>
      <c r="F1157" s="71"/>
      <c r="G1157" s="71"/>
      <c r="H1157" s="71"/>
      <c r="I1157" s="71"/>
      <c r="J1157" s="71"/>
      <c r="K1157" s="71"/>
      <c r="L1157" s="71"/>
      <c r="M1157" s="71"/>
      <c r="N1157" s="71"/>
      <c r="O1157" s="71">
        <f t="shared" si="165"/>
      </c>
      <c r="P1157" s="71"/>
      <c r="Q1157" s="71"/>
      <c r="R1157" s="71"/>
      <c r="S1157" s="71"/>
      <c r="T1157" s="71"/>
      <c r="U1157" s="71"/>
      <c r="V1157" s="71"/>
      <c r="W1157" s="71"/>
      <c r="X1157" s="71"/>
      <c r="Y1157" s="71"/>
      <c r="Z1157" s="71"/>
      <c r="AA1157" s="71"/>
      <c r="AB1157" s="71"/>
      <c r="AC1157" s="71"/>
      <c r="AD1157" s="71"/>
      <c r="AE1157" s="71"/>
      <c r="AF1157" s="71"/>
      <c r="AG1157" s="71"/>
      <c r="AH1157" s="71"/>
      <c r="AI1157" s="71"/>
      <c r="AJ1157" s="71"/>
      <c r="AK1157" s="71"/>
      <c r="AL1157" s="71"/>
    </row>
    <row r="1158" spans="2:38" ht="12.75">
      <c r="B1158" s="71"/>
      <c r="C1158" s="71"/>
      <c r="D1158" s="71"/>
      <c r="E1158" s="71"/>
      <c r="F1158" s="71"/>
      <c r="G1158" s="71"/>
      <c r="H1158" s="71"/>
      <c r="I1158" s="71"/>
      <c r="J1158" s="71"/>
      <c r="K1158" s="71"/>
      <c r="L1158" s="71"/>
      <c r="M1158" s="71"/>
      <c r="N1158" s="71"/>
      <c r="O1158" s="71">
        <f t="shared" si="165"/>
      </c>
      <c r="P1158" s="71"/>
      <c r="Q1158" s="71"/>
      <c r="R1158" s="71"/>
      <c r="S1158" s="71"/>
      <c r="T1158" s="71"/>
      <c r="U1158" s="71"/>
      <c r="V1158" s="71"/>
      <c r="W1158" s="71"/>
      <c r="X1158" s="71"/>
      <c r="Y1158" s="71"/>
      <c r="Z1158" s="71"/>
      <c r="AA1158" s="71"/>
      <c r="AB1158" s="71"/>
      <c r="AC1158" s="71"/>
      <c r="AD1158" s="71"/>
      <c r="AE1158" s="71"/>
      <c r="AF1158" s="71"/>
      <c r="AG1158" s="71"/>
      <c r="AH1158" s="71"/>
      <c r="AI1158" s="71"/>
      <c r="AJ1158" s="71"/>
      <c r="AK1158" s="71"/>
      <c r="AL1158" s="71"/>
    </row>
    <row r="1159" spans="2:38" ht="12.75">
      <c r="B1159" s="71"/>
      <c r="C1159" s="71"/>
      <c r="D1159" s="71"/>
      <c r="E1159" s="71"/>
      <c r="F1159" s="71"/>
      <c r="G1159" s="71"/>
      <c r="H1159" s="71"/>
      <c r="I1159" s="71"/>
      <c r="J1159" s="71"/>
      <c r="K1159" s="71"/>
      <c r="L1159" s="71"/>
      <c r="M1159" s="71"/>
      <c r="N1159" s="71"/>
      <c r="O1159" s="71">
        <f t="shared" si="165"/>
      </c>
      <c r="P1159" s="71"/>
      <c r="Q1159" s="71"/>
      <c r="R1159" s="71"/>
      <c r="S1159" s="71"/>
      <c r="T1159" s="71"/>
      <c r="U1159" s="71"/>
      <c r="V1159" s="71"/>
      <c r="W1159" s="71"/>
      <c r="X1159" s="71"/>
      <c r="Y1159" s="71"/>
      <c r="Z1159" s="71"/>
      <c r="AA1159" s="71"/>
      <c r="AB1159" s="71"/>
      <c r="AC1159" s="71"/>
      <c r="AD1159" s="71"/>
      <c r="AE1159" s="71"/>
      <c r="AF1159" s="71"/>
      <c r="AG1159" s="71"/>
      <c r="AH1159" s="71"/>
      <c r="AI1159" s="71"/>
      <c r="AJ1159" s="71"/>
      <c r="AK1159" s="71"/>
      <c r="AL1159" s="71"/>
    </row>
    <row r="1160" spans="2:38" ht="12.75">
      <c r="B1160" s="71"/>
      <c r="C1160" s="71"/>
      <c r="D1160" s="71"/>
      <c r="E1160" s="71"/>
      <c r="F1160" s="71"/>
      <c r="G1160" s="71"/>
      <c r="H1160" s="71"/>
      <c r="I1160" s="71"/>
      <c r="J1160" s="71"/>
      <c r="K1160" s="71"/>
      <c r="L1160" s="71"/>
      <c r="M1160" s="71"/>
      <c r="N1160" s="71"/>
      <c r="O1160" s="71">
        <f t="shared" si="165"/>
      </c>
      <c r="P1160" s="71"/>
      <c r="Q1160" s="71"/>
      <c r="R1160" s="71"/>
      <c r="S1160" s="71"/>
      <c r="T1160" s="71"/>
      <c r="U1160" s="71"/>
      <c r="V1160" s="71"/>
      <c r="W1160" s="71"/>
      <c r="X1160" s="71"/>
      <c r="Y1160" s="71"/>
      <c r="Z1160" s="71"/>
      <c r="AA1160" s="71"/>
      <c r="AB1160" s="71"/>
      <c r="AC1160" s="71"/>
      <c r="AD1160" s="71"/>
      <c r="AE1160" s="71"/>
      <c r="AF1160" s="71"/>
      <c r="AG1160" s="71"/>
      <c r="AH1160" s="71"/>
      <c r="AI1160" s="71"/>
      <c r="AJ1160" s="71"/>
      <c r="AK1160" s="71"/>
      <c r="AL1160" s="71"/>
    </row>
    <row r="1161" spans="2:38" ht="12.75">
      <c r="B1161" s="71"/>
      <c r="C1161" s="71"/>
      <c r="D1161" s="71"/>
      <c r="E1161" s="71"/>
      <c r="F1161" s="71"/>
      <c r="G1161" s="71"/>
      <c r="H1161" s="71"/>
      <c r="I1161" s="71"/>
      <c r="J1161" s="71"/>
      <c r="K1161" s="71"/>
      <c r="L1161" s="71"/>
      <c r="M1161" s="71"/>
      <c r="N1161" s="71"/>
      <c r="O1161" s="71">
        <f t="shared" si="165"/>
      </c>
      <c r="P1161" s="71"/>
      <c r="Q1161" s="71"/>
      <c r="R1161" s="71"/>
      <c r="S1161" s="71"/>
      <c r="T1161" s="71"/>
      <c r="U1161" s="71"/>
      <c r="V1161" s="71"/>
      <c r="W1161" s="71"/>
      <c r="X1161" s="71"/>
      <c r="Y1161" s="71"/>
      <c r="Z1161" s="71"/>
      <c r="AA1161" s="71"/>
      <c r="AB1161" s="71"/>
      <c r="AC1161" s="71"/>
      <c r="AD1161" s="71"/>
      <c r="AE1161" s="71"/>
      <c r="AF1161" s="71"/>
      <c r="AG1161" s="71"/>
      <c r="AH1161" s="71"/>
      <c r="AI1161" s="71"/>
      <c r="AJ1161" s="71"/>
      <c r="AK1161" s="71"/>
      <c r="AL1161" s="71"/>
    </row>
    <row r="1162" spans="2:38" ht="12.75">
      <c r="B1162" s="71"/>
      <c r="C1162" s="71"/>
      <c r="D1162" s="71"/>
      <c r="E1162" s="71"/>
      <c r="F1162" s="71"/>
      <c r="G1162" s="71"/>
      <c r="H1162" s="71"/>
      <c r="I1162" s="71"/>
      <c r="J1162" s="71"/>
      <c r="K1162" s="71"/>
      <c r="L1162" s="71"/>
      <c r="M1162" s="71"/>
      <c r="N1162" s="71"/>
      <c r="O1162" s="71">
        <f t="shared" si="165"/>
      </c>
      <c r="P1162" s="71"/>
      <c r="Q1162" s="71"/>
      <c r="R1162" s="71"/>
      <c r="S1162" s="71"/>
      <c r="T1162" s="71"/>
      <c r="U1162" s="71"/>
      <c r="V1162" s="71"/>
      <c r="W1162" s="71"/>
      <c r="X1162" s="71"/>
      <c r="Y1162" s="71"/>
      <c r="Z1162" s="71"/>
      <c r="AA1162" s="71"/>
      <c r="AB1162" s="71"/>
      <c r="AC1162" s="71"/>
      <c r="AD1162" s="71"/>
      <c r="AE1162" s="71"/>
      <c r="AF1162" s="71"/>
      <c r="AG1162" s="71"/>
      <c r="AH1162" s="71"/>
      <c r="AI1162" s="71"/>
      <c r="AJ1162" s="71"/>
      <c r="AK1162" s="71"/>
      <c r="AL1162" s="71"/>
    </row>
    <row r="1163" spans="2:38" ht="12.75">
      <c r="B1163" s="71"/>
      <c r="C1163" s="71"/>
      <c r="D1163" s="71"/>
      <c r="E1163" s="71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>
        <f t="shared" si="165"/>
      </c>
      <c r="P1163" s="71"/>
      <c r="Q1163" s="71"/>
      <c r="R1163" s="71"/>
      <c r="S1163" s="71"/>
      <c r="T1163" s="71"/>
      <c r="U1163" s="71"/>
      <c r="V1163" s="71"/>
      <c r="W1163" s="71"/>
      <c r="X1163" s="71"/>
      <c r="Y1163" s="71"/>
      <c r="Z1163" s="71"/>
      <c r="AA1163" s="71"/>
      <c r="AB1163" s="71"/>
      <c r="AC1163" s="71"/>
      <c r="AD1163" s="71"/>
      <c r="AE1163" s="71"/>
      <c r="AF1163" s="71"/>
      <c r="AG1163" s="71"/>
      <c r="AH1163" s="71"/>
      <c r="AI1163" s="71"/>
      <c r="AJ1163" s="71"/>
      <c r="AK1163" s="71"/>
      <c r="AL1163" s="71"/>
    </row>
    <row r="1164" spans="2:38" ht="12.75">
      <c r="B1164" s="71"/>
      <c r="C1164" s="71"/>
      <c r="D1164" s="71"/>
      <c r="E1164" s="71"/>
      <c r="F1164" s="71"/>
      <c r="G1164" s="71"/>
      <c r="H1164" s="71"/>
      <c r="I1164" s="71"/>
      <c r="J1164" s="71"/>
      <c r="K1164" s="71"/>
      <c r="L1164" s="71"/>
      <c r="M1164" s="71"/>
      <c r="N1164" s="71"/>
      <c r="O1164" s="71">
        <f t="shared" si="165"/>
      </c>
      <c r="P1164" s="71"/>
      <c r="Q1164" s="71"/>
      <c r="R1164" s="71"/>
      <c r="S1164" s="71"/>
      <c r="T1164" s="71"/>
      <c r="U1164" s="71"/>
      <c r="V1164" s="71"/>
      <c r="W1164" s="71"/>
      <c r="X1164" s="71"/>
      <c r="Y1164" s="71"/>
      <c r="Z1164" s="71"/>
      <c r="AA1164" s="71"/>
      <c r="AB1164" s="71"/>
      <c r="AC1164" s="71"/>
      <c r="AD1164" s="71"/>
      <c r="AE1164" s="71"/>
      <c r="AF1164" s="71"/>
      <c r="AG1164" s="71"/>
      <c r="AH1164" s="71"/>
      <c r="AI1164" s="71"/>
      <c r="AJ1164" s="71"/>
      <c r="AK1164" s="71"/>
      <c r="AL1164" s="71"/>
    </row>
    <row r="1165" spans="2:38" ht="12.75">
      <c r="B1165" s="71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>
        <f t="shared" si="165"/>
      </c>
      <c r="P1165" s="71"/>
      <c r="Q1165" s="71"/>
      <c r="R1165" s="71"/>
      <c r="S1165" s="71"/>
      <c r="T1165" s="71"/>
      <c r="U1165" s="71"/>
      <c r="V1165" s="71"/>
      <c r="W1165" s="71"/>
      <c r="X1165" s="71"/>
      <c r="Y1165" s="71"/>
      <c r="Z1165" s="71"/>
      <c r="AA1165" s="71"/>
      <c r="AB1165" s="71"/>
      <c r="AC1165" s="71"/>
      <c r="AD1165" s="71"/>
      <c r="AE1165" s="71"/>
      <c r="AF1165" s="71"/>
      <c r="AG1165" s="71"/>
      <c r="AH1165" s="71"/>
      <c r="AI1165" s="71"/>
      <c r="AJ1165" s="71"/>
      <c r="AK1165" s="71"/>
      <c r="AL1165" s="71"/>
    </row>
    <row r="1166" spans="2:38" ht="12.75">
      <c r="B1166" s="71"/>
      <c r="C1166" s="71"/>
      <c r="D1166" s="71"/>
      <c r="E1166" s="71"/>
      <c r="F1166" s="71"/>
      <c r="G1166" s="71"/>
      <c r="H1166" s="71"/>
      <c r="I1166" s="71"/>
      <c r="J1166" s="71"/>
      <c r="K1166" s="71"/>
      <c r="L1166" s="71"/>
      <c r="M1166" s="71"/>
      <c r="N1166" s="71"/>
      <c r="O1166" s="71">
        <f t="shared" si="165"/>
      </c>
      <c r="P1166" s="71"/>
      <c r="Q1166" s="71"/>
      <c r="R1166" s="71"/>
      <c r="S1166" s="71"/>
      <c r="T1166" s="71"/>
      <c r="U1166" s="71"/>
      <c r="V1166" s="71"/>
      <c r="W1166" s="71"/>
      <c r="X1166" s="71"/>
      <c r="Y1166" s="71"/>
      <c r="Z1166" s="71"/>
      <c r="AA1166" s="71"/>
      <c r="AB1166" s="71"/>
      <c r="AC1166" s="71"/>
      <c r="AD1166" s="71"/>
      <c r="AE1166" s="71"/>
      <c r="AF1166" s="71"/>
      <c r="AG1166" s="71"/>
      <c r="AH1166" s="71"/>
      <c r="AI1166" s="71"/>
      <c r="AJ1166" s="71"/>
      <c r="AK1166" s="71"/>
      <c r="AL1166" s="71"/>
    </row>
    <row r="1167" spans="2:38" ht="12.75">
      <c r="B1167" s="71"/>
      <c r="C1167" s="71"/>
      <c r="D1167" s="71"/>
      <c r="E1167" s="71"/>
      <c r="F1167" s="71"/>
      <c r="G1167" s="71"/>
      <c r="H1167" s="71"/>
      <c r="I1167" s="71"/>
      <c r="J1167" s="71"/>
      <c r="K1167" s="71"/>
      <c r="L1167" s="71"/>
      <c r="M1167" s="71"/>
      <c r="N1167" s="71"/>
      <c r="O1167" s="71">
        <f t="shared" si="165"/>
      </c>
      <c r="P1167" s="71"/>
      <c r="Q1167" s="71"/>
      <c r="R1167" s="71"/>
      <c r="S1167" s="71"/>
      <c r="T1167" s="71"/>
      <c r="U1167" s="71"/>
      <c r="V1167" s="71"/>
      <c r="W1167" s="71"/>
      <c r="X1167" s="71"/>
      <c r="Y1167" s="71"/>
      <c r="Z1167" s="71"/>
      <c r="AA1167" s="71"/>
      <c r="AB1167" s="71"/>
      <c r="AC1167" s="71"/>
      <c r="AD1167" s="71"/>
      <c r="AE1167" s="71"/>
      <c r="AF1167" s="71"/>
      <c r="AG1167" s="71"/>
      <c r="AH1167" s="71"/>
      <c r="AI1167" s="71"/>
      <c r="AJ1167" s="71"/>
      <c r="AK1167" s="71"/>
      <c r="AL1167" s="71"/>
    </row>
    <row r="1168" spans="2:38" ht="12.75">
      <c r="B1168" s="71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1"/>
      <c r="O1168" s="71">
        <f t="shared" si="165"/>
      </c>
      <c r="P1168" s="71"/>
      <c r="Q1168" s="71"/>
      <c r="R1168" s="71"/>
      <c r="S1168" s="71"/>
      <c r="T1168" s="71"/>
      <c r="U1168" s="71"/>
      <c r="V1168" s="71"/>
      <c r="W1168" s="71"/>
      <c r="X1168" s="71"/>
      <c r="Y1168" s="71"/>
      <c r="Z1168" s="71"/>
      <c r="AA1168" s="71"/>
      <c r="AB1168" s="71"/>
      <c r="AC1168" s="71"/>
      <c r="AD1168" s="71"/>
      <c r="AE1168" s="71"/>
      <c r="AF1168" s="71"/>
      <c r="AG1168" s="71"/>
      <c r="AH1168" s="71"/>
      <c r="AI1168" s="71"/>
      <c r="AJ1168" s="71"/>
      <c r="AK1168" s="71"/>
      <c r="AL1168" s="71"/>
    </row>
    <row r="1169" spans="2:38" ht="12.75">
      <c r="B1169" s="71"/>
      <c r="C1169" s="71"/>
      <c r="D1169" s="71"/>
      <c r="E1169" s="71"/>
      <c r="F1169" s="71"/>
      <c r="G1169" s="71"/>
      <c r="H1169" s="71"/>
      <c r="I1169" s="71"/>
      <c r="J1169" s="71"/>
      <c r="K1169" s="71"/>
      <c r="L1169" s="71"/>
      <c r="M1169" s="71"/>
      <c r="N1169" s="71"/>
      <c r="O1169" s="71">
        <f t="shared" si="165"/>
      </c>
      <c r="P1169" s="71"/>
      <c r="Q1169" s="71"/>
      <c r="R1169" s="71"/>
      <c r="S1169" s="71"/>
      <c r="T1169" s="71"/>
      <c r="U1169" s="71"/>
      <c r="V1169" s="71"/>
      <c r="W1169" s="71"/>
      <c r="X1169" s="71"/>
      <c r="Y1169" s="71"/>
      <c r="Z1169" s="71"/>
      <c r="AA1169" s="71"/>
      <c r="AB1169" s="71"/>
      <c r="AC1169" s="71"/>
      <c r="AD1169" s="71"/>
      <c r="AE1169" s="71"/>
      <c r="AF1169" s="71"/>
      <c r="AG1169" s="71"/>
      <c r="AH1169" s="71"/>
      <c r="AI1169" s="71"/>
      <c r="AJ1169" s="71"/>
      <c r="AK1169" s="71"/>
      <c r="AL1169" s="71"/>
    </row>
    <row r="1170" spans="2:38" ht="12.75">
      <c r="B1170" s="71"/>
      <c r="C1170" s="71"/>
      <c r="D1170" s="71"/>
      <c r="E1170" s="71"/>
      <c r="F1170" s="71"/>
      <c r="G1170" s="71"/>
      <c r="H1170" s="71"/>
      <c r="I1170" s="71"/>
      <c r="J1170" s="71"/>
      <c r="K1170" s="71"/>
      <c r="L1170" s="71"/>
      <c r="M1170" s="71"/>
      <c r="N1170" s="71"/>
      <c r="O1170" s="71">
        <f t="shared" si="165"/>
      </c>
      <c r="P1170" s="71"/>
      <c r="Q1170" s="71"/>
      <c r="R1170" s="71"/>
      <c r="S1170" s="71"/>
      <c r="T1170" s="71"/>
      <c r="U1170" s="71"/>
      <c r="V1170" s="71"/>
      <c r="W1170" s="71"/>
      <c r="X1170" s="71"/>
      <c r="Y1170" s="71"/>
      <c r="Z1170" s="71"/>
      <c r="AA1170" s="71"/>
      <c r="AB1170" s="71"/>
      <c r="AC1170" s="71"/>
      <c r="AD1170" s="71"/>
      <c r="AE1170" s="71"/>
      <c r="AF1170" s="71"/>
      <c r="AG1170" s="71"/>
      <c r="AH1170" s="71"/>
      <c r="AI1170" s="71"/>
      <c r="AJ1170" s="71"/>
      <c r="AK1170" s="71"/>
      <c r="AL1170" s="71"/>
    </row>
    <row r="1171" spans="2:38" ht="12.75">
      <c r="B1171" s="71"/>
      <c r="C1171" s="71"/>
      <c r="D1171" s="71"/>
      <c r="E1171" s="71"/>
      <c r="F1171" s="71"/>
      <c r="G1171" s="71"/>
      <c r="H1171" s="71"/>
      <c r="I1171" s="71"/>
      <c r="J1171" s="71"/>
      <c r="K1171" s="71"/>
      <c r="L1171" s="71"/>
      <c r="M1171" s="71"/>
      <c r="N1171" s="71"/>
      <c r="O1171" s="71">
        <f t="shared" si="165"/>
      </c>
      <c r="P1171" s="71"/>
      <c r="Q1171" s="71"/>
      <c r="R1171" s="71"/>
      <c r="S1171" s="71"/>
      <c r="T1171" s="71"/>
      <c r="U1171" s="71"/>
      <c r="V1171" s="71"/>
      <c r="W1171" s="71"/>
      <c r="X1171" s="71"/>
      <c r="Y1171" s="71"/>
      <c r="Z1171" s="71"/>
      <c r="AA1171" s="71"/>
      <c r="AB1171" s="71"/>
      <c r="AC1171" s="71"/>
      <c r="AD1171" s="71"/>
      <c r="AE1171" s="71"/>
      <c r="AF1171" s="71"/>
      <c r="AG1171" s="71"/>
      <c r="AH1171" s="71"/>
      <c r="AI1171" s="71"/>
      <c r="AJ1171" s="71"/>
      <c r="AK1171" s="71"/>
      <c r="AL1171" s="71"/>
    </row>
    <row r="1172" spans="2:38" ht="12.75">
      <c r="B1172" s="71"/>
      <c r="C1172" s="71"/>
      <c r="D1172" s="71"/>
      <c r="E1172" s="71"/>
      <c r="F1172" s="71"/>
      <c r="G1172" s="71"/>
      <c r="H1172" s="71"/>
      <c r="I1172" s="71"/>
      <c r="J1172" s="71"/>
      <c r="K1172" s="71"/>
      <c r="L1172" s="71"/>
      <c r="M1172" s="71"/>
      <c r="N1172" s="71"/>
      <c r="O1172" s="71">
        <f t="shared" si="165"/>
      </c>
      <c r="P1172" s="71"/>
      <c r="Q1172" s="71"/>
      <c r="R1172" s="71"/>
      <c r="S1172" s="71"/>
      <c r="T1172" s="71"/>
      <c r="U1172" s="71"/>
      <c r="V1172" s="71"/>
      <c r="W1172" s="71"/>
      <c r="X1172" s="71"/>
      <c r="Y1172" s="71"/>
      <c r="Z1172" s="71"/>
      <c r="AA1172" s="71"/>
      <c r="AB1172" s="71"/>
      <c r="AC1172" s="71"/>
      <c r="AD1172" s="71"/>
      <c r="AE1172" s="71"/>
      <c r="AF1172" s="71"/>
      <c r="AG1172" s="71"/>
      <c r="AH1172" s="71"/>
      <c r="AI1172" s="71"/>
      <c r="AJ1172" s="71"/>
      <c r="AK1172" s="71"/>
      <c r="AL1172" s="71"/>
    </row>
    <row r="1173" spans="2:38" ht="12.75">
      <c r="B1173" s="71"/>
      <c r="C1173" s="71"/>
      <c r="D1173" s="71"/>
      <c r="E1173" s="71"/>
      <c r="F1173" s="71"/>
      <c r="G1173" s="71"/>
      <c r="H1173" s="71"/>
      <c r="I1173" s="71"/>
      <c r="J1173" s="71"/>
      <c r="K1173" s="71"/>
      <c r="L1173" s="71"/>
      <c r="M1173" s="71"/>
      <c r="N1173" s="71"/>
      <c r="O1173" s="71">
        <f t="shared" si="165"/>
      </c>
      <c r="P1173" s="71"/>
      <c r="Q1173" s="71"/>
      <c r="R1173" s="71"/>
      <c r="S1173" s="71"/>
      <c r="T1173" s="71"/>
      <c r="U1173" s="71"/>
      <c r="V1173" s="71"/>
      <c r="W1173" s="71"/>
      <c r="X1173" s="71"/>
      <c r="Y1173" s="71"/>
      <c r="Z1173" s="71"/>
      <c r="AA1173" s="71"/>
      <c r="AB1173" s="71"/>
      <c r="AC1173" s="71"/>
      <c r="AD1173" s="71"/>
      <c r="AE1173" s="71"/>
      <c r="AF1173" s="71"/>
      <c r="AG1173" s="71"/>
      <c r="AH1173" s="71"/>
      <c r="AI1173" s="71"/>
      <c r="AJ1173" s="71"/>
      <c r="AK1173" s="71"/>
      <c r="AL1173" s="71"/>
    </row>
    <row r="1174" spans="2:38" ht="12.75">
      <c r="B1174" s="71"/>
      <c r="C1174" s="71"/>
      <c r="D1174" s="71"/>
      <c r="E1174" s="71"/>
      <c r="F1174" s="71"/>
      <c r="G1174" s="71"/>
      <c r="H1174" s="71"/>
      <c r="I1174" s="71"/>
      <c r="J1174" s="71"/>
      <c r="K1174" s="71"/>
      <c r="L1174" s="71"/>
      <c r="M1174" s="71"/>
      <c r="N1174" s="71"/>
      <c r="O1174" s="71">
        <f t="shared" si="165"/>
      </c>
      <c r="P1174" s="71"/>
      <c r="Q1174" s="71"/>
      <c r="R1174" s="71"/>
      <c r="S1174" s="71"/>
      <c r="T1174" s="71"/>
      <c r="U1174" s="71"/>
      <c r="V1174" s="71"/>
      <c r="W1174" s="71"/>
      <c r="X1174" s="71"/>
      <c r="Y1174" s="71"/>
      <c r="Z1174" s="71"/>
      <c r="AA1174" s="71"/>
      <c r="AB1174" s="71"/>
      <c r="AC1174" s="71"/>
      <c r="AD1174" s="71"/>
      <c r="AE1174" s="71"/>
      <c r="AF1174" s="71"/>
      <c r="AG1174" s="71"/>
      <c r="AH1174" s="71"/>
      <c r="AI1174" s="71"/>
      <c r="AJ1174" s="71"/>
      <c r="AK1174" s="71"/>
      <c r="AL1174" s="71"/>
    </row>
    <row r="1175" spans="2:38" ht="12.75">
      <c r="B1175" s="71"/>
      <c r="C1175" s="71"/>
      <c r="D1175" s="71"/>
      <c r="E1175" s="71"/>
      <c r="F1175" s="71"/>
      <c r="G1175" s="71"/>
      <c r="H1175" s="71"/>
      <c r="I1175" s="71"/>
      <c r="J1175" s="71"/>
      <c r="K1175" s="71"/>
      <c r="L1175" s="71"/>
      <c r="M1175" s="71"/>
      <c r="N1175" s="71"/>
      <c r="O1175" s="71">
        <f t="shared" si="165"/>
      </c>
      <c r="P1175" s="71"/>
      <c r="Q1175" s="71"/>
      <c r="R1175" s="71"/>
      <c r="S1175" s="71"/>
      <c r="T1175" s="71"/>
      <c r="U1175" s="71"/>
      <c r="V1175" s="71"/>
      <c r="W1175" s="71"/>
      <c r="X1175" s="71"/>
      <c r="Y1175" s="71"/>
      <c r="Z1175" s="71"/>
      <c r="AA1175" s="71"/>
      <c r="AB1175" s="71"/>
      <c r="AC1175" s="71"/>
      <c r="AD1175" s="71"/>
      <c r="AE1175" s="71"/>
      <c r="AF1175" s="71"/>
      <c r="AG1175" s="71"/>
      <c r="AH1175" s="71"/>
      <c r="AI1175" s="71"/>
      <c r="AJ1175" s="71"/>
      <c r="AK1175" s="71"/>
      <c r="AL1175" s="71"/>
    </row>
    <row r="1176" spans="2:38" ht="12.75">
      <c r="B1176" s="71"/>
      <c r="C1176" s="71"/>
      <c r="D1176" s="71"/>
      <c r="E1176" s="71"/>
      <c r="F1176" s="71"/>
      <c r="G1176" s="71"/>
      <c r="H1176" s="71"/>
      <c r="I1176" s="71"/>
      <c r="J1176" s="71"/>
      <c r="K1176" s="71"/>
      <c r="L1176" s="71"/>
      <c r="M1176" s="71"/>
      <c r="N1176" s="71"/>
      <c r="O1176" s="71">
        <f t="shared" si="165"/>
      </c>
      <c r="P1176" s="71"/>
      <c r="Q1176" s="71"/>
      <c r="R1176" s="71"/>
      <c r="S1176" s="71"/>
      <c r="T1176" s="71"/>
      <c r="U1176" s="71"/>
      <c r="V1176" s="71"/>
      <c r="W1176" s="71"/>
      <c r="X1176" s="71"/>
      <c r="Y1176" s="71"/>
      <c r="Z1176" s="71"/>
      <c r="AA1176" s="71"/>
      <c r="AB1176" s="71"/>
      <c r="AC1176" s="71"/>
      <c r="AD1176" s="71"/>
      <c r="AE1176" s="71"/>
      <c r="AF1176" s="71"/>
      <c r="AG1176" s="71"/>
      <c r="AH1176" s="71"/>
      <c r="AI1176" s="71"/>
      <c r="AJ1176" s="71"/>
      <c r="AK1176" s="71"/>
      <c r="AL1176" s="71"/>
    </row>
    <row r="1177" spans="2:38" ht="12.75">
      <c r="B1177" s="71"/>
      <c r="C1177" s="71"/>
      <c r="D1177" s="71"/>
      <c r="E1177" s="71"/>
      <c r="F1177" s="71"/>
      <c r="G1177" s="71"/>
      <c r="H1177" s="71"/>
      <c r="I1177" s="71"/>
      <c r="J1177" s="71"/>
      <c r="K1177" s="71"/>
      <c r="L1177" s="71"/>
      <c r="M1177" s="71"/>
      <c r="N1177" s="71"/>
      <c r="O1177" s="71">
        <f t="shared" si="165"/>
      </c>
      <c r="P1177" s="71"/>
      <c r="Q1177" s="71"/>
      <c r="R1177" s="71"/>
      <c r="S1177" s="71"/>
      <c r="T1177" s="71"/>
      <c r="U1177" s="71"/>
      <c r="V1177" s="71"/>
      <c r="W1177" s="71"/>
      <c r="X1177" s="71"/>
      <c r="Y1177" s="71"/>
      <c r="Z1177" s="71"/>
      <c r="AA1177" s="71"/>
      <c r="AB1177" s="71"/>
      <c r="AC1177" s="71"/>
      <c r="AD1177" s="71"/>
      <c r="AE1177" s="71"/>
      <c r="AF1177" s="71"/>
      <c r="AG1177" s="71"/>
      <c r="AH1177" s="71"/>
      <c r="AI1177" s="71"/>
      <c r="AJ1177" s="71"/>
      <c r="AK1177" s="71"/>
      <c r="AL1177" s="71"/>
    </row>
    <row r="1178" spans="2:38" ht="12.75">
      <c r="B1178" s="71"/>
      <c r="C1178" s="71"/>
      <c r="D1178" s="71"/>
      <c r="E1178" s="71"/>
      <c r="F1178" s="71"/>
      <c r="G1178" s="71"/>
      <c r="H1178" s="71"/>
      <c r="I1178" s="71"/>
      <c r="J1178" s="71"/>
      <c r="K1178" s="71"/>
      <c r="L1178" s="71"/>
      <c r="M1178" s="71"/>
      <c r="N1178" s="71"/>
      <c r="O1178" s="71">
        <f t="shared" si="165"/>
      </c>
      <c r="P1178" s="71"/>
      <c r="Q1178" s="71"/>
      <c r="R1178" s="71"/>
      <c r="S1178" s="71"/>
      <c r="T1178" s="71"/>
      <c r="U1178" s="71"/>
      <c r="V1178" s="71"/>
      <c r="W1178" s="71"/>
      <c r="X1178" s="71"/>
      <c r="Y1178" s="71"/>
      <c r="Z1178" s="71"/>
      <c r="AA1178" s="71"/>
      <c r="AB1178" s="71"/>
      <c r="AC1178" s="71"/>
      <c r="AD1178" s="71"/>
      <c r="AE1178" s="71"/>
      <c r="AF1178" s="71"/>
      <c r="AG1178" s="71"/>
      <c r="AH1178" s="71"/>
      <c r="AI1178" s="71"/>
      <c r="AJ1178" s="71"/>
      <c r="AK1178" s="71"/>
      <c r="AL1178" s="71"/>
    </row>
    <row r="1179" spans="2:38" ht="12.75">
      <c r="B1179" s="71"/>
      <c r="C1179" s="71"/>
      <c r="D1179" s="71"/>
      <c r="E1179" s="71"/>
      <c r="F1179" s="71"/>
      <c r="G1179" s="71"/>
      <c r="H1179" s="71"/>
      <c r="I1179" s="71"/>
      <c r="J1179" s="71"/>
      <c r="K1179" s="71"/>
      <c r="L1179" s="71"/>
      <c r="M1179" s="71"/>
      <c r="N1179" s="71"/>
      <c r="O1179" s="71">
        <f t="shared" si="165"/>
      </c>
      <c r="P1179" s="71"/>
      <c r="Q1179" s="71"/>
      <c r="R1179" s="71"/>
      <c r="S1179" s="71"/>
      <c r="T1179" s="71"/>
      <c r="U1179" s="71"/>
      <c r="V1179" s="71"/>
      <c r="W1179" s="71"/>
      <c r="X1179" s="71"/>
      <c r="Y1179" s="71"/>
      <c r="Z1179" s="71"/>
      <c r="AA1179" s="71"/>
      <c r="AB1179" s="71"/>
      <c r="AC1179" s="71"/>
      <c r="AD1179" s="71"/>
      <c r="AE1179" s="71"/>
      <c r="AF1179" s="71"/>
      <c r="AG1179" s="71"/>
      <c r="AH1179" s="71"/>
      <c r="AI1179" s="71"/>
      <c r="AJ1179" s="71"/>
      <c r="AK1179" s="71"/>
      <c r="AL1179" s="71"/>
    </row>
    <row r="1180" spans="2:38" ht="12.75">
      <c r="B1180" s="71"/>
      <c r="C1180" s="71"/>
      <c r="D1180" s="71"/>
      <c r="E1180" s="71"/>
      <c r="F1180" s="71"/>
      <c r="G1180" s="71"/>
      <c r="H1180" s="71"/>
      <c r="I1180" s="71"/>
      <c r="J1180" s="71"/>
      <c r="K1180" s="71"/>
      <c r="L1180" s="71"/>
      <c r="M1180" s="71"/>
      <c r="N1180" s="71"/>
      <c r="O1180" s="71">
        <f t="shared" si="165"/>
      </c>
      <c r="P1180" s="71"/>
      <c r="Q1180" s="71"/>
      <c r="R1180" s="71"/>
      <c r="S1180" s="71"/>
      <c r="T1180" s="71"/>
      <c r="U1180" s="71"/>
      <c r="V1180" s="71"/>
      <c r="W1180" s="71"/>
      <c r="X1180" s="71"/>
      <c r="Y1180" s="71"/>
      <c r="Z1180" s="71"/>
      <c r="AA1180" s="71"/>
      <c r="AB1180" s="71"/>
      <c r="AC1180" s="71"/>
      <c r="AD1180" s="71"/>
      <c r="AE1180" s="71"/>
      <c r="AF1180" s="71"/>
      <c r="AG1180" s="71"/>
      <c r="AH1180" s="71"/>
      <c r="AI1180" s="71"/>
      <c r="AJ1180" s="71"/>
      <c r="AK1180" s="71"/>
      <c r="AL1180" s="71"/>
    </row>
    <row r="1181" spans="2:38" ht="12.75">
      <c r="B1181" s="71"/>
      <c r="C1181" s="71"/>
      <c r="D1181" s="71"/>
      <c r="E1181" s="71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>
        <f t="shared" si="165"/>
      </c>
      <c r="P1181" s="71"/>
      <c r="Q1181" s="71"/>
      <c r="R1181" s="71"/>
      <c r="S1181" s="71"/>
      <c r="T1181" s="71"/>
      <c r="U1181" s="71"/>
      <c r="V1181" s="71"/>
      <c r="W1181" s="71"/>
      <c r="X1181" s="71"/>
      <c r="Y1181" s="71"/>
      <c r="Z1181" s="71"/>
      <c r="AA1181" s="71"/>
      <c r="AB1181" s="71"/>
      <c r="AC1181" s="71"/>
      <c r="AD1181" s="71"/>
      <c r="AE1181" s="71"/>
      <c r="AF1181" s="71"/>
      <c r="AG1181" s="71"/>
      <c r="AH1181" s="71"/>
      <c r="AI1181" s="71"/>
      <c r="AJ1181" s="71"/>
      <c r="AK1181" s="71"/>
      <c r="AL1181" s="71"/>
    </row>
    <row r="1182" spans="2:38" ht="12.75">
      <c r="B1182" s="71"/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>
        <f t="shared" si="165"/>
      </c>
      <c r="P1182" s="71"/>
      <c r="Q1182" s="71"/>
      <c r="R1182" s="71"/>
      <c r="S1182" s="71"/>
      <c r="T1182" s="71"/>
      <c r="U1182" s="71"/>
      <c r="V1182" s="71"/>
      <c r="W1182" s="71"/>
      <c r="X1182" s="71"/>
      <c r="Y1182" s="71"/>
      <c r="Z1182" s="71"/>
      <c r="AA1182" s="71"/>
      <c r="AB1182" s="71"/>
      <c r="AC1182" s="71"/>
      <c r="AD1182" s="71"/>
      <c r="AE1182" s="71"/>
      <c r="AF1182" s="71"/>
      <c r="AG1182" s="71"/>
      <c r="AH1182" s="71"/>
      <c r="AI1182" s="71"/>
      <c r="AJ1182" s="71"/>
      <c r="AK1182" s="71"/>
      <c r="AL1182" s="71"/>
    </row>
    <row r="1183" spans="2:38" ht="12.75">
      <c r="B1183" s="71"/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>
        <f t="shared" si="165"/>
      </c>
      <c r="P1183" s="71"/>
      <c r="Q1183" s="71"/>
      <c r="R1183" s="71"/>
      <c r="S1183" s="71"/>
      <c r="T1183" s="71"/>
      <c r="U1183" s="71"/>
      <c r="V1183" s="71"/>
      <c r="W1183" s="71"/>
      <c r="X1183" s="71"/>
      <c r="Y1183" s="71"/>
      <c r="Z1183" s="71"/>
      <c r="AA1183" s="71"/>
      <c r="AB1183" s="71"/>
      <c r="AC1183" s="71"/>
      <c r="AD1183" s="71"/>
      <c r="AE1183" s="71"/>
      <c r="AF1183" s="71"/>
      <c r="AG1183" s="71"/>
      <c r="AH1183" s="71"/>
      <c r="AI1183" s="71"/>
      <c r="AJ1183" s="71"/>
      <c r="AK1183" s="71"/>
      <c r="AL1183" s="71"/>
    </row>
    <row r="1184" spans="2:38" ht="12.75">
      <c r="B1184" s="71"/>
      <c r="C1184" s="71"/>
      <c r="D1184" s="71"/>
      <c r="E1184" s="71"/>
      <c r="F1184" s="71"/>
      <c r="G1184" s="71"/>
      <c r="H1184" s="71"/>
      <c r="I1184" s="71"/>
      <c r="J1184" s="71"/>
      <c r="K1184" s="71"/>
      <c r="L1184" s="71"/>
      <c r="M1184" s="71"/>
      <c r="N1184" s="71"/>
      <c r="O1184" s="71">
        <f t="shared" si="165"/>
      </c>
      <c r="P1184" s="71"/>
      <c r="Q1184" s="71"/>
      <c r="R1184" s="71"/>
      <c r="S1184" s="71"/>
      <c r="T1184" s="71"/>
      <c r="U1184" s="71"/>
      <c r="V1184" s="71"/>
      <c r="W1184" s="71"/>
      <c r="X1184" s="71"/>
      <c r="Y1184" s="71"/>
      <c r="Z1184" s="71"/>
      <c r="AA1184" s="71"/>
      <c r="AB1184" s="71"/>
      <c r="AC1184" s="71"/>
      <c r="AD1184" s="71"/>
      <c r="AE1184" s="71"/>
      <c r="AF1184" s="71"/>
      <c r="AG1184" s="71"/>
      <c r="AH1184" s="71"/>
      <c r="AI1184" s="71"/>
      <c r="AJ1184" s="71"/>
      <c r="AK1184" s="71"/>
      <c r="AL1184" s="71"/>
    </row>
    <row r="1185" spans="2:38" ht="12.75">
      <c r="B1185" s="71"/>
      <c r="C1185" s="71"/>
      <c r="D1185" s="71"/>
      <c r="E1185" s="71"/>
      <c r="F1185" s="71"/>
      <c r="G1185" s="71"/>
      <c r="H1185" s="71"/>
      <c r="I1185" s="71"/>
      <c r="J1185" s="71"/>
      <c r="K1185" s="71"/>
      <c r="L1185" s="71"/>
      <c r="M1185" s="71"/>
      <c r="N1185" s="71"/>
      <c r="O1185" s="71">
        <f t="shared" si="165"/>
      </c>
      <c r="P1185" s="71"/>
      <c r="Q1185" s="71"/>
      <c r="R1185" s="71"/>
      <c r="S1185" s="71"/>
      <c r="T1185" s="71"/>
      <c r="U1185" s="71"/>
      <c r="V1185" s="71"/>
      <c r="W1185" s="71"/>
      <c r="X1185" s="71"/>
      <c r="Y1185" s="71"/>
      <c r="Z1185" s="71"/>
      <c r="AA1185" s="71"/>
      <c r="AB1185" s="71"/>
      <c r="AC1185" s="71"/>
      <c r="AD1185" s="71"/>
      <c r="AE1185" s="71"/>
      <c r="AF1185" s="71"/>
      <c r="AG1185" s="71"/>
      <c r="AH1185" s="71"/>
      <c r="AI1185" s="71"/>
      <c r="AJ1185" s="71"/>
      <c r="AK1185" s="71"/>
      <c r="AL1185" s="71"/>
    </row>
    <row r="1186" spans="2:38" ht="12.75">
      <c r="B1186" s="71"/>
      <c r="C1186" s="71"/>
      <c r="D1186" s="71"/>
      <c r="E1186" s="71"/>
      <c r="F1186" s="71"/>
      <c r="G1186" s="71"/>
      <c r="H1186" s="71"/>
      <c r="I1186" s="71"/>
      <c r="J1186" s="71"/>
      <c r="K1186" s="71"/>
      <c r="L1186" s="71"/>
      <c r="M1186" s="71"/>
      <c r="N1186" s="71"/>
      <c r="O1186" s="71">
        <f t="shared" si="165"/>
      </c>
      <c r="P1186" s="71"/>
      <c r="Q1186" s="71"/>
      <c r="R1186" s="71"/>
      <c r="S1186" s="71"/>
      <c r="T1186" s="71"/>
      <c r="U1186" s="71"/>
      <c r="V1186" s="71"/>
      <c r="W1186" s="71"/>
      <c r="X1186" s="71"/>
      <c r="Y1186" s="71"/>
      <c r="Z1186" s="71"/>
      <c r="AA1186" s="71"/>
      <c r="AB1186" s="71"/>
      <c r="AC1186" s="71"/>
      <c r="AD1186" s="71"/>
      <c r="AE1186" s="71"/>
      <c r="AF1186" s="71"/>
      <c r="AG1186" s="71"/>
      <c r="AH1186" s="71"/>
      <c r="AI1186" s="71"/>
      <c r="AJ1186" s="71"/>
      <c r="AK1186" s="71"/>
      <c r="AL1186" s="71"/>
    </row>
    <row r="1187" spans="2:38" ht="12.75">
      <c r="B1187" s="71"/>
      <c r="C1187" s="71"/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>
        <f t="shared" si="165"/>
      </c>
      <c r="P1187" s="71"/>
      <c r="Q1187" s="71"/>
      <c r="R1187" s="71"/>
      <c r="S1187" s="71"/>
      <c r="T1187" s="71"/>
      <c r="U1187" s="71"/>
      <c r="V1187" s="71"/>
      <c r="W1187" s="71"/>
      <c r="X1187" s="71"/>
      <c r="Y1187" s="71"/>
      <c r="Z1187" s="71"/>
      <c r="AA1187" s="71"/>
      <c r="AB1187" s="71"/>
      <c r="AC1187" s="71"/>
      <c r="AD1187" s="71"/>
      <c r="AE1187" s="71"/>
      <c r="AF1187" s="71"/>
      <c r="AG1187" s="71"/>
      <c r="AH1187" s="71"/>
      <c r="AI1187" s="71"/>
      <c r="AJ1187" s="71"/>
      <c r="AK1187" s="71"/>
      <c r="AL1187" s="71"/>
    </row>
    <row r="1188" spans="2:38" ht="12.75">
      <c r="B1188" s="71"/>
      <c r="C1188" s="71"/>
      <c r="D1188" s="71"/>
      <c r="E1188" s="71"/>
      <c r="F1188" s="71"/>
      <c r="G1188" s="71"/>
      <c r="H1188" s="71"/>
      <c r="I1188" s="71"/>
      <c r="J1188" s="71"/>
      <c r="K1188" s="71"/>
      <c r="L1188" s="71"/>
      <c r="M1188" s="71"/>
      <c r="N1188" s="71"/>
      <c r="O1188" s="71">
        <f t="shared" si="165"/>
      </c>
      <c r="P1188" s="71"/>
      <c r="Q1188" s="71"/>
      <c r="R1188" s="71"/>
      <c r="S1188" s="71"/>
      <c r="T1188" s="71"/>
      <c r="U1188" s="71"/>
      <c r="V1188" s="71"/>
      <c r="W1188" s="71"/>
      <c r="X1188" s="71"/>
      <c r="Y1188" s="71"/>
      <c r="Z1188" s="71"/>
      <c r="AA1188" s="71"/>
      <c r="AB1188" s="71"/>
      <c r="AC1188" s="71"/>
      <c r="AD1188" s="71"/>
      <c r="AE1188" s="71"/>
      <c r="AF1188" s="71"/>
      <c r="AG1188" s="71"/>
      <c r="AH1188" s="71"/>
      <c r="AI1188" s="71"/>
      <c r="AJ1188" s="71"/>
      <c r="AK1188" s="71"/>
      <c r="AL1188" s="71"/>
    </row>
    <row r="1189" spans="2:38" ht="12.75">
      <c r="B1189" s="71"/>
      <c r="C1189" s="71"/>
      <c r="D1189" s="71"/>
      <c r="E1189" s="71"/>
      <c r="F1189" s="71"/>
      <c r="G1189" s="71"/>
      <c r="H1189" s="71"/>
      <c r="I1189" s="71"/>
      <c r="J1189" s="71"/>
      <c r="K1189" s="71"/>
      <c r="L1189" s="71"/>
      <c r="M1189" s="71"/>
      <c r="N1189" s="71"/>
      <c r="O1189" s="71">
        <f t="shared" si="165"/>
      </c>
      <c r="P1189" s="71"/>
      <c r="Q1189" s="71"/>
      <c r="R1189" s="71"/>
      <c r="S1189" s="71"/>
      <c r="T1189" s="71"/>
      <c r="U1189" s="71"/>
      <c r="V1189" s="71"/>
      <c r="W1189" s="71"/>
      <c r="X1189" s="71"/>
      <c r="Y1189" s="71"/>
      <c r="Z1189" s="71"/>
      <c r="AA1189" s="71"/>
      <c r="AB1189" s="71"/>
      <c r="AC1189" s="71"/>
      <c r="AD1189" s="71"/>
      <c r="AE1189" s="71"/>
      <c r="AF1189" s="71"/>
      <c r="AG1189" s="71"/>
      <c r="AH1189" s="71"/>
      <c r="AI1189" s="71"/>
      <c r="AJ1189" s="71"/>
      <c r="AK1189" s="71"/>
      <c r="AL1189" s="71"/>
    </row>
    <row r="1190" spans="2:38" ht="12.75">
      <c r="B1190" s="71"/>
      <c r="C1190" s="71"/>
      <c r="D1190" s="71"/>
      <c r="E1190" s="71"/>
      <c r="F1190" s="71"/>
      <c r="G1190" s="71"/>
      <c r="H1190" s="71"/>
      <c r="I1190" s="71"/>
      <c r="J1190" s="71"/>
      <c r="K1190" s="71"/>
      <c r="L1190" s="71"/>
      <c r="M1190" s="71"/>
      <c r="N1190" s="71"/>
      <c r="O1190" s="71">
        <f t="shared" si="165"/>
      </c>
      <c r="P1190" s="71"/>
      <c r="Q1190" s="71"/>
      <c r="R1190" s="71"/>
      <c r="S1190" s="71"/>
      <c r="T1190" s="71"/>
      <c r="U1190" s="71"/>
      <c r="V1190" s="71"/>
      <c r="W1190" s="71"/>
      <c r="X1190" s="71"/>
      <c r="Y1190" s="71"/>
      <c r="Z1190" s="71"/>
      <c r="AA1190" s="71"/>
      <c r="AB1190" s="71"/>
      <c r="AC1190" s="71"/>
      <c r="AD1190" s="71"/>
      <c r="AE1190" s="71"/>
      <c r="AF1190" s="71"/>
      <c r="AG1190" s="71"/>
      <c r="AH1190" s="71"/>
      <c r="AI1190" s="71"/>
      <c r="AJ1190" s="71"/>
      <c r="AK1190" s="71"/>
      <c r="AL1190" s="71"/>
    </row>
    <row r="1191" spans="2:38" ht="12.75">
      <c r="B1191" s="71"/>
      <c r="C1191" s="71"/>
      <c r="D1191" s="71"/>
      <c r="E1191" s="71"/>
      <c r="F1191" s="71"/>
      <c r="G1191" s="71"/>
      <c r="H1191" s="71"/>
      <c r="I1191" s="71"/>
      <c r="J1191" s="71"/>
      <c r="K1191" s="71"/>
      <c r="L1191" s="71"/>
      <c r="M1191" s="71"/>
      <c r="N1191" s="71"/>
      <c r="O1191" s="71">
        <f t="shared" si="165"/>
      </c>
      <c r="P1191" s="71"/>
      <c r="Q1191" s="71"/>
      <c r="R1191" s="71"/>
      <c r="S1191" s="71"/>
      <c r="T1191" s="71"/>
      <c r="U1191" s="71"/>
      <c r="V1191" s="71"/>
      <c r="W1191" s="71"/>
      <c r="X1191" s="71"/>
      <c r="Y1191" s="71"/>
      <c r="Z1191" s="71"/>
      <c r="AA1191" s="71"/>
      <c r="AB1191" s="71"/>
      <c r="AC1191" s="71"/>
      <c r="AD1191" s="71"/>
      <c r="AE1191" s="71"/>
      <c r="AF1191" s="71"/>
      <c r="AG1191" s="71"/>
      <c r="AH1191" s="71"/>
      <c r="AI1191" s="71"/>
      <c r="AJ1191" s="71"/>
      <c r="AK1191" s="71"/>
      <c r="AL1191" s="71"/>
    </row>
    <row r="1192" spans="2:38" ht="12.75">
      <c r="B1192" s="71"/>
      <c r="C1192" s="71"/>
      <c r="D1192" s="71"/>
      <c r="E1192" s="71"/>
      <c r="F1192" s="71"/>
      <c r="G1192" s="71"/>
      <c r="H1192" s="71"/>
      <c r="I1192" s="71"/>
      <c r="J1192" s="71"/>
      <c r="K1192" s="71"/>
      <c r="L1192" s="71"/>
      <c r="M1192" s="71"/>
      <c r="N1192" s="71"/>
      <c r="O1192" s="71">
        <f t="shared" si="165"/>
      </c>
      <c r="P1192" s="71"/>
      <c r="Q1192" s="71"/>
      <c r="R1192" s="71"/>
      <c r="S1192" s="71"/>
      <c r="T1192" s="71"/>
      <c r="U1192" s="71"/>
      <c r="V1192" s="71"/>
      <c r="W1192" s="71"/>
      <c r="X1192" s="71"/>
      <c r="Y1192" s="71"/>
      <c r="Z1192" s="71"/>
      <c r="AA1192" s="71"/>
      <c r="AB1192" s="71"/>
      <c r="AC1192" s="71"/>
      <c r="AD1192" s="71"/>
      <c r="AE1192" s="71"/>
      <c r="AF1192" s="71"/>
      <c r="AG1192" s="71"/>
      <c r="AH1192" s="71"/>
      <c r="AI1192" s="71"/>
      <c r="AJ1192" s="71"/>
      <c r="AK1192" s="71"/>
      <c r="AL1192" s="71"/>
    </row>
    <row r="1193" spans="2:38" ht="12.75">
      <c r="B1193" s="71"/>
      <c r="C1193" s="71"/>
      <c r="D1193" s="71"/>
      <c r="E1193" s="71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>
        <f t="shared" si="165"/>
      </c>
      <c r="P1193" s="71"/>
      <c r="Q1193" s="71"/>
      <c r="R1193" s="71"/>
      <c r="S1193" s="71"/>
      <c r="T1193" s="71"/>
      <c r="U1193" s="71"/>
      <c r="V1193" s="71"/>
      <c r="W1193" s="71"/>
      <c r="X1193" s="71"/>
      <c r="Y1193" s="71"/>
      <c r="Z1193" s="71"/>
      <c r="AA1193" s="71"/>
      <c r="AB1193" s="71"/>
      <c r="AC1193" s="71"/>
      <c r="AD1193" s="71"/>
      <c r="AE1193" s="71"/>
      <c r="AF1193" s="71"/>
      <c r="AG1193" s="71"/>
      <c r="AH1193" s="71"/>
      <c r="AI1193" s="71"/>
      <c r="AJ1193" s="71"/>
      <c r="AK1193" s="71"/>
      <c r="AL1193" s="71"/>
    </row>
    <row r="1194" spans="2:38" ht="12.75">
      <c r="B1194" s="71"/>
      <c r="C1194" s="71"/>
      <c r="D1194" s="71"/>
      <c r="E1194" s="71"/>
      <c r="F1194" s="71"/>
      <c r="G1194" s="71"/>
      <c r="H1194" s="71"/>
      <c r="I1194" s="71"/>
      <c r="J1194" s="71"/>
      <c r="K1194" s="71"/>
      <c r="L1194" s="71"/>
      <c r="M1194" s="71"/>
      <c r="N1194" s="71"/>
      <c r="O1194" s="71">
        <f t="shared" si="165"/>
      </c>
      <c r="P1194" s="71"/>
      <c r="Q1194" s="71"/>
      <c r="R1194" s="71"/>
      <c r="S1194" s="71"/>
      <c r="T1194" s="71"/>
      <c r="U1194" s="71"/>
      <c r="V1194" s="71"/>
      <c r="W1194" s="71"/>
      <c r="X1194" s="71"/>
      <c r="Y1194" s="71"/>
      <c r="Z1194" s="71"/>
      <c r="AA1194" s="71"/>
      <c r="AB1194" s="71"/>
      <c r="AC1194" s="71"/>
      <c r="AD1194" s="71"/>
      <c r="AE1194" s="71"/>
      <c r="AF1194" s="71"/>
      <c r="AG1194" s="71"/>
      <c r="AH1194" s="71"/>
      <c r="AI1194" s="71"/>
      <c r="AJ1194" s="71"/>
      <c r="AK1194" s="71"/>
      <c r="AL1194" s="71"/>
    </row>
    <row r="1195" spans="2:38" ht="12.75"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>
        <f t="shared" si="165"/>
      </c>
      <c r="P1195" s="71"/>
      <c r="Q1195" s="71"/>
      <c r="R1195" s="71"/>
      <c r="S1195" s="71"/>
      <c r="T1195" s="71"/>
      <c r="U1195" s="71"/>
      <c r="V1195" s="71"/>
      <c r="W1195" s="71"/>
      <c r="X1195" s="71"/>
      <c r="Y1195" s="71"/>
      <c r="Z1195" s="71"/>
      <c r="AA1195" s="71"/>
      <c r="AB1195" s="71"/>
      <c r="AC1195" s="71"/>
      <c r="AD1195" s="71"/>
      <c r="AE1195" s="71"/>
      <c r="AF1195" s="71"/>
      <c r="AG1195" s="71"/>
      <c r="AH1195" s="71"/>
      <c r="AI1195" s="71"/>
      <c r="AJ1195" s="71"/>
      <c r="AK1195" s="71"/>
      <c r="AL1195" s="71"/>
    </row>
    <row r="1196" spans="2:38" ht="12.75">
      <c r="B1196" s="71"/>
      <c r="C1196" s="71"/>
      <c r="D1196" s="71"/>
      <c r="E1196" s="71"/>
      <c r="F1196" s="71"/>
      <c r="G1196" s="71"/>
      <c r="H1196" s="71"/>
      <c r="I1196" s="71"/>
      <c r="J1196" s="71"/>
      <c r="K1196" s="71"/>
      <c r="L1196" s="71"/>
      <c r="M1196" s="71"/>
      <c r="N1196" s="71"/>
      <c r="O1196" s="71">
        <f t="shared" si="165"/>
      </c>
      <c r="P1196" s="71"/>
      <c r="Q1196" s="71"/>
      <c r="R1196" s="71"/>
      <c r="S1196" s="71"/>
      <c r="T1196" s="71"/>
      <c r="U1196" s="71"/>
      <c r="V1196" s="71"/>
      <c r="W1196" s="71"/>
      <c r="X1196" s="71"/>
      <c r="Y1196" s="71"/>
      <c r="Z1196" s="71"/>
      <c r="AA1196" s="71"/>
      <c r="AB1196" s="71"/>
      <c r="AC1196" s="71"/>
      <c r="AD1196" s="71"/>
      <c r="AE1196" s="71"/>
      <c r="AF1196" s="71"/>
      <c r="AG1196" s="71"/>
      <c r="AH1196" s="71"/>
      <c r="AI1196" s="71"/>
      <c r="AJ1196" s="71"/>
      <c r="AK1196" s="71"/>
      <c r="AL1196" s="71"/>
    </row>
    <row r="1197" spans="2:38" ht="12.75">
      <c r="B1197" s="71"/>
      <c r="C1197" s="71"/>
      <c r="D1197" s="71"/>
      <c r="E1197" s="71"/>
      <c r="F1197" s="71"/>
      <c r="G1197" s="71"/>
      <c r="H1197" s="71"/>
      <c r="I1197" s="71"/>
      <c r="J1197" s="71"/>
      <c r="K1197" s="71"/>
      <c r="L1197" s="71"/>
      <c r="M1197" s="71"/>
      <c r="N1197" s="71"/>
      <c r="O1197" s="71">
        <f t="shared" si="165"/>
      </c>
      <c r="P1197" s="71"/>
      <c r="Q1197" s="71"/>
      <c r="R1197" s="71"/>
      <c r="S1197" s="71"/>
      <c r="T1197" s="71"/>
      <c r="U1197" s="71"/>
      <c r="V1197" s="71"/>
      <c r="W1197" s="71"/>
      <c r="X1197" s="71"/>
      <c r="Y1197" s="71"/>
      <c r="Z1197" s="71"/>
      <c r="AA1197" s="71"/>
      <c r="AB1197" s="71"/>
      <c r="AC1197" s="71"/>
      <c r="AD1197" s="71"/>
      <c r="AE1197" s="71"/>
      <c r="AF1197" s="71"/>
      <c r="AG1197" s="71"/>
      <c r="AH1197" s="71"/>
      <c r="AI1197" s="71"/>
      <c r="AJ1197" s="71"/>
      <c r="AK1197" s="71"/>
      <c r="AL1197" s="71"/>
    </row>
    <row r="1198" spans="2:38" ht="12.75">
      <c r="B1198" s="71"/>
      <c r="C1198" s="71"/>
      <c r="D1198" s="71"/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>
        <f t="shared" si="165"/>
      </c>
      <c r="P1198" s="71"/>
      <c r="Q1198" s="71"/>
      <c r="R1198" s="71"/>
      <c r="S1198" s="71"/>
      <c r="T1198" s="71"/>
      <c r="U1198" s="71"/>
      <c r="V1198" s="71"/>
      <c r="W1198" s="71"/>
      <c r="X1198" s="71"/>
      <c r="Y1198" s="71"/>
      <c r="Z1198" s="71"/>
      <c r="AA1198" s="71"/>
      <c r="AB1198" s="71"/>
      <c r="AC1198" s="71"/>
      <c r="AD1198" s="71"/>
      <c r="AE1198" s="71"/>
      <c r="AF1198" s="71"/>
      <c r="AG1198" s="71"/>
      <c r="AH1198" s="71"/>
      <c r="AI1198" s="71"/>
      <c r="AJ1198" s="71"/>
      <c r="AK1198" s="71"/>
      <c r="AL1198" s="71"/>
    </row>
    <row r="1199" spans="2:38" ht="12.75">
      <c r="B1199" s="71"/>
      <c r="C1199" s="71"/>
      <c r="D1199" s="71"/>
      <c r="E1199" s="71"/>
      <c r="F1199" s="71"/>
      <c r="G1199" s="71"/>
      <c r="H1199" s="71"/>
      <c r="I1199" s="71"/>
      <c r="J1199" s="71"/>
      <c r="K1199" s="71"/>
      <c r="L1199" s="71"/>
      <c r="M1199" s="71"/>
      <c r="N1199" s="71"/>
      <c r="O1199" s="71">
        <f t="shared" si="165"/>
      </c>
      <c r="P1199" s="71"/>
      <c r="Q1199" s="71"/>
      <c r="R1199" s="71"/>
      <c r="S1199" s="71"/>
      <c r="T1199" s="71"/>
      <c r="U1199" s="71"/>
      <c r="V1199" s="71"/>
      <c r="W1199" s="71"/>
      <c r="X1199" s="71"/>
      <c r="Y1199" s="71"/>
      <c r="Z1199" s="71"/>
      <c r="AA1199" s="71"/>
      <c r="AB1199" s="71"/>
      <c r="AC1199" s="71"/>
      <c r="AD1199" s="71"/>
      <c r="AE1199" s="71"/>
      <c r="AF1199" s="71"/>
      <c r="AG1199" s="71"/>
      <c r="AH1199" s="71"/>
      <c r="AI1199" s="71"/>
      <c r="AJ1199" s="71"/>
      <c r="AK1199" s="71"/>
      <c r="AL1199" s="71"/>
    </row>
    <row r="1200" spans="2:38" ht="12.75">
      <c r="B1200" s="71"/>
      <c r="C1200" s="71"/>
      <c r="D1200" s="71"/>
      <c r="E1200" s="71"/>
      <c r="F1200" s="71"/>
      <c r="G1200" s="71"/>
      <c r="H1200" s="71"/>
      <c r="I1200" s="71"/>
      <c r="J1200" s="71"/>
      <c r="K1200" s="71"/>
      <c r="L1200" s="71"/>
      <c r="M1200" s="71"/>
      <c r="N1200" s="71"/>
      <c r="O1200" s="71">
        <f t="shared" si="165"/>
      </c>
      <c r="P1200" s="71"/>
      <c r="Q1200" s="71"/>
      <c r="R1200" s="71"/>
      <c r="S1200" s="71"/>
      <c r="T1200" s="71"/>
      <c r="U1200" s="71"/>
      <c r="V1200" s="71"/>
      <c r="W1200" s="71"/>
      <c r="X1200" s="71"/>
      <c r="Y1200" s="71"/>
      <c r="Z1200" s="71"/>
      <c r="AA1200" s="71"/>
      <c r="AB1200" s="71"/>
      <c r="AC1200" s="71"/>
      <c r="AD1200" s="71"/>
      <c r="AE1200" s="71"/>
      <c r="AF1200" s="71"/>
      <c r="AG1200" s="71"/>
      <c r="AH1200" s="71"/>
      <c r="AI1200" s="71"/>
      <c r="AJ1200" s="71"/>
      <c r="AK1200" s="71"/>
      <c r="AL1200" s="71"/>
    </row>
    <row r="1201" spans="2:38" ht="12.75">
      <c r="B1201" s="71"/>
      <c r="C1201" s="71"/>
      <c r="D1201" s="71"/>
      <c r="E1201" s="71"/>
      <c r="F1201" s="71"/>
      <c r="G1201" s="71"/>
      <c r="H1201" s="71"/>
      <c r="I1201" s="71"/>
      <c r="J1201" s="71"/>
      <c r="K1201" s="71"/>
      <c r="L1201" s="71"/>
      <c r="M1201" s="71"/>
      <c r="N1201" s="71"/>
      <c r="O1201" s="71">
        <f t="shared" si="165"/>
      </c>
      <c r="P1201" s="71"/>
      <c r="Q1201" s="71"/>
      <c r="R1201" s="71"/>
      <c r="S1201" s="71"/>
      <c r="T1201" s="71"/>
      <c r="U1201" s="71"/>
      <c r="V1201" s="71"/>
      <c r="W1201" s="71"/>
      <c r="X1201" s="71"/>
      <c r="Y1201" s="71"/>
      <c r="Z1201" s="71"/>
      <c r="AA1201" s="71"/>
      <c r="AB1201" s="71"/>
      <c r="AC1201" s="71"/>
      <c r="AD1201" s="71"/>
      <c r="AE1201" s="71"/>
      <c r="AF1201" s="71"/>
      <c r="AG1201" s="71"/>
      <c r="AH1201" s="71"/>
      <c r="AI1201" s="71"/>
      <c r="AJ1201" s="71"/>
      <c r="AK1201" s="71"/>
      <c r="AL1201" s="71"/>
    </row>
    <row r="1202" spans="2:38" ht="12.75">
      <c r="B1202" s="71"/>
      <c r="C1202" s="71"/>
      <c r="D1202" s="71"/>
      <c r="E1202" s="71"/>
      <c r="F1202" s="71"/>
      <c r="G1202" s="71"/>
      <c r="H1202" s="71"/>
      <c r="I1202" s="71"/>
      <c r="J1202" s="71"/>
      <c r="K1202" s="71"/>
      <c r="L1202" s="71"/>
      <c r="M1202" s="71"/>
      <c r="N1202" s="71"/>
      <c r="O1202" s="71">
        <f t="shared" si="165"/>
      </c>
      <c r="P1202" s="71"/>
      <c r="Q1202" s="71"/>
      <c r="R1202" s="71"/>
      <c r="S1202" s="71"/>
      <c r="T1202" s="71"/>
      <c r="U1202" s="71"/>
      <c r="V1202" s="71"/>
      <c r="W1202" s="71"/>
      <c r="X1202" s="71"/>
      <c r="Y1202" s="71"/>
      <c r="Z1202" s="71"/>
      <c r="AA1202" s="71"/>
      <c r="AB1202" s="71"/>
      <c r="AC1202" s="71"/>
      <c r="AD1202" s="71"/>
      <c r="AE1202" s="71"/>
      <c r="AF1202" s="71"/>
      <c r="AG1202" s="71"/>
      <c r="AH1202" s="71"/>
      <c r="AI1202" s="71"/>
      <c r="AJ1202" s="71"/>
      <c r="AK1202" s="71"/>
      <c r="AL1202" s="71"/>
    </row>
    <row r="1203" spans="2:38" ht="12.75">
      <c r="B1203" s="71"/>
      <c r="C1203" s="71"/>
      <c r="D1203" s="71"/>
      <c r="E1203" s="71"/>
      <c r="F1203" s="71"/>
      <c r="G1203" s="71"/>
      <c r="H1203" s="71"/>
      <c r="I1203" s="71"/>
      <c r="J1203" s="71"/>
      <c r="K1203" s="71"/>
      <c r="L1203" s="71"/>
      <c r="M1203" s="71"/>
      <c r="N1203" s="71"/>
      <c r="O1203" s="71">
        <f t="shared" si="165"/>
      </c>
      <c r="P1203" s="71"/>
      <c r="Q1203" s="71"/>
      <c r="R1203" s="71"/>
      <c r="S1203" s="71"/>
      <c r="T1203" s="71"/>
      <c r="U1203" s="71"/>
      <c r="V1203" s="71"/>
      <c r="W1203" s="71"/>
      <c r="X1203" s="71"/>
      <c r="Y1203" s="71"/>
      <c r="Z1203" s="71"/>
      <c r="AA1203" s="71"/>
      <c r="AB1203" s="71"/>
      <c r="AC1203" s="71"/>
      <c r="AD1203" s="71"/>
      <c r="AE1203" s="71"/>
      <c r="AF1203" s="71"/>
      <c r="AG1203" s="71"/>
      <c r="AH1203" s="71"/>
      <c r="AI1203" s="71"/>
      <c r="AJ1203" s="71"/>
      <c r="AK1203" s="71"/>
      <c r="AL1203" s="71"/>
    </row>
    <row r="1204" spans="2:38" ht="12.75">
      <c r="B1204" s="71"/>
      <c r="C1204" s="71"/>
      <c r="D1204" s="71"/>
      <c r="E1204" s="71"/>
      <c r="F1204" s="71"/>
      <c r="G1204" s="71"/>
      <c r="H1204" s="71"/>
      <c r="I1204" s="71"/>
      <c r="J1204" s="71"/>
      <c r="K1204" s="71"/>
      <c r="L1204" s="71"/>
      <c r="M1204" s="71"/>
      <c r="N1204" s="71"/>
      <c r="O1204" s="71">
        <f t="shared" si="165"/>
      </c>
      <c r="P1204" s="71"/>
      <c r="Q1204" s="71"/>
      <c r="R1204" s="71"/>
      <c r="S1204" s="71"/>
      <c r="T1204" s="71"/>
      <c r="U1204" s="71"/>
      <c r="V1204" s="71"/>
      <c r="W1204" s="71"/>
      <c r="X1204" s="71"/>
      <c r="Y1204" s="71"/>
      <c r="Z1204" s="71"/>
      <c r="AA1204" s="71"/>
      <c r="AB1204" s="71"/>
      <c r="AC1204" s="71"/>
      <c r="AD1204" s="71"/>
      <c r="AE1204" s="71"/>
      <c r="AF1204" s="71"/>
      <c r="AG1204" s="71"/>
      <c r="AH1204" s="71"/>
      <c r="AI1204" s="71"/>
      <c r="AJ1204" s="71"/>
      <c r="AK1204" s="71"/>
      <c r="AL1204" s="71"/>
    </row>
    <row r="1205" spans="2:38" ht="12.75"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  <c r="N1205" s="71"/>
      <c r="O1205" s="71">
        <f t="shared" si="165"/>
      </c>
      <c r="P1205" s="71"/>
      <c r="Q1205" s="71"/>
      <c r="R1205" s="71"/>
      <c r="S1205" s="71"/>
      <c r="T1205" s="71"/>
      <c r="U1205" s="71"/>
      <c r="V1205" s="71"/>
      <c r="W1205" s="71"/>
      <c r="X1205" s="71"/>
      <c r="Y1205" s="71"/>
      <c r="Z1205" s="71"/>
      <c r="AA1205" s="71"/>
      <c r="AB1205" s="71"/>
      <c r="AC1205" s="71"/>
      <c r="AD1205" s="71"/>
      <c r="AE1205" s="71"/>
      <c r="AF1205" s="71"/>
      <c r="AG1205" s="71"/>
      <c r="AH1205" s="71"/>
      <c r="AI1205" s="71"/>
      <c r="AJ1205" s="71"/>
      <c r="AK1205" s="71"/>
      <c r="AL1205" s="71"/>
    </row>
    <row r="1206" spans="2:38" ht="12.75">
      <c r="B1206" s="71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1"/>
      <c r="O1206" s="71">
        <f t="shared" si="165"/>
      </c>
      <c r="P1206" s="71"/>
      <c r="Q1206" s="71"/>
      <c r="R1206" s="71"/>
      <c r="S1206" s="71"/>
      <c r="T1206" s="71"/>
      <c r="U1206" s="71"/>
      <c r="V1206" s="71"/>
      <c r="W1206" s="71"/>
      <c r="X1206" s="71"/>
      <c r="Y1206" s="71"/>
      <c r="Z1206" s="71"/>
      <c r="AA1206" s="71"/>
      <c r="AB1206" s="71"/>
      <c r="AC1206" s="71"/>
      <c r="AD1206" s="71"/>
      <c r="AE1206" s="71"/>
      <c r="AF1206" s="71"/>
      <c r="AG1206" s="71"/>
      <c r="AH1206" s="71"/>
      <c r="AI1206" s="71"/>
      <c r="AJ1206" s="71"/>
      <c r="AK1206" s="71"/>
      <c r="AL1206" s="71"/>
    </row>
    <row r="1207" spans="2:38" ht="12.75">
      <c r="B1207" s="71"/>
      <c r="C1207" s="71"/>
      <c r="D1207" s="71"/>
      <c r="E1207" s="71"/>
      <c r="F1207" s="71"/>
      <c r="G1207" s="71"/>
      <c r="H1207" s="71"/>
      <c r="I1207" s="71"/>
      <c r="J1207" s="71"/>
      <c r="K1207" s="71"/>
      <c r="L1207" s="71"/>
      <c r="M1207" s="71"/>
      <c r="N1207" s="71"/>
      <c r="O1207" s="71">
        <f t="shared" si="165"/>
      </c>
      <c r="P1207" s="71"/>
      <c r="Q1207" s="71"/>
      <c r="R1207" s="71"/>
      <c r="S1207" s="71"/>
      <c r="T1207" s="71"/>
      <c r="U1207" s="71"/>
      <c r="V1207" s="71"/>
      <c r="W1207" s="71"/>
      <c r="X1207" s="71"/>
      <c r="Y1207" s="71"/>
      <c r="Z1207" s="71"/>
      <c r="AA1207" s="71"/>
      <c r="AB1207" s="71"/>
      <c r="AC1207" s="71"/>
      <c r="AD1207" s="71"/>
      <c r="AE1207" s="71"/>
      <c r="AF1207" s="71"/>
      <c r="AG1207" s="71"/>
      <c r="AH1207" s="71"/>
      <c r="AI1207" s="71"/>
      <c r="AJ1207" s="71"/>
      <c r="AK1207" s="71"/>
      <c r="AL1207" s="71"/>
    </row>
    <row r="1208" spans="2:38" ht="12.75">
      <c r="B1208" s="71"/>
      <c r="C1208" s="71"/>
      <c r="D1208" s="71"/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>
        <f t="shared" si="165"/>
      </c>
      <c r="P1208" s="71"/>
      <c r="Q1208" s="71"/>
      <c r="R1208" s="71"/>
      <c r="S1208" s="71"/>
      <c r="T1208" s="71"/>
      <c r="U1208" s="71"/>
      <c r="V1208" s="71"/>
      <c r="W1208" s="71"/>
      <c r="X1208" s="71"/>
      <c r="Y1208" s="71"/>
      <c r="Z1208" s="71"/>
      <c r="AA1208" s="71"/>
      <c r="AB1208" s="71"/>
      <c r="AC1208" s="71"/>
      <c r="AD1208" s="71"/>
      <c r="AE1208" s="71"/>
      <c r="AF1208" s="71"/>
      <c r="AG1208" s="71"/>
      <c r="AH1208" s="71"/>
      <c r="AI1208" s="71"/>
      <c r="AJ1208" s="71"/>
      <c r="AK1208" s="71"/>
      <c r="AL1208" s="71"/>
    </row>
    <row r="1209" spans="2:38" ht="12.75">
      <c r="B1209" s="71"/>
      <c r="C1209" s="71"/>
      <c r="D1209" s="71"/>
      <c r="E1209" s="71"/>
      <c r="F1209" s="71"/>
      <c r="G1209" s="71"/>
      <c r="H1209" s="71"/>
      <c r="I1209" s="71"/>
      <c r="J1209" s="71"/>
      <c r="K1209" s="71"/>
      <c r="L1209" s="71"/>
      <c r="M1209" s="71"/>
      <c r="N1209" s="71"/>
      <c r="O1209" s="71">
        <f t="shared" si="165"/>
      </c>
      <c r="P1209" s="71"/>
      <c r="Q1209" s="71"/>
      <c r="R1209" s="71"/>
      <c r="S1209" s="71"/>
      <c r="T1209" s="71"/>
      <c r="U1209" s="71"/>
      <c r="V1209" s="71"/>
      <c r="W1209" s="71"/>
      <c r="X1209" s="71"/>
      <c r="Y1209" s="71"/>
      <c r="Z1209" s="71"/>
      <c r="AA1209" s="71"/>
      <c r="AB1209" s="71"/>
      <c r="AC1209" s="71"/>
      <c r="AD1209" s="71"/>
      <c r="AE1209" s="71"/>
      <c r="AF1209" s="71"/>
      <c r="AG1209" s="71"/>
      <c r="AH1209" s="71"/>
      <c r="AI1209" s="71"/>
      <c r="AJ1209" s="71"/>
      <c r="AK1209" s="71"/>
      <c r="AL1209" s="71"/>
    </row>
    <row r="1210" spans="2:38" ht="12.75">
      <c r="B1210" s="71"/>
      <c r="C1210" s="71"/>
      <c r="D1210" s="71"/>
      <c r="E1210" s="71"/>
      <c r="F1210" s="71"/>
      <c r="G1210" s="71"/>
      <c r="H1210" s="71"/>
      <c r="I1210" s="71"/>
      <c r="J1210" s="71"/>
      <c r="K1210" s="71"/>
      <c r="L1210" s="71"/>
      <c r="M1210" s="71"/>
      <c r="N1210" s="71"/>
      <c r="O1210" s="71">
        <f t="shared" si="165"/>
      </c>
      <c r="P1210" s="71"/>
      <c r="Q1210" s="71"/>
      <c r="R1210" s="71"/>
      <c r="S1210" s="71"/>
      <c r="T1210" s="71"/>
      <c r="U1210" s="71"/>
      <c r="V1210" s="71"/>
      <c r="W1210" s="71"/>
      <c r="X1210" s="71"/>
      <c r="Y1210" s="71"/>
      <c r="Z1210" s="71"/>
      <c r="AA1210" s="71"/>
      <c r="AB1210" s="71"/>
      <c r="AC1210" s="71"/>
      <c r="AD1210" s="71"/>
      <c r="AE1210" s="71"/>
      <c r="AF1210" s="71"/>
      <c r="AG1210" s="71"/>
      <c r="AH1210" s="71"/>
      <c r="AI1210" s="71"/>
      <c r="AJ1210" s="71"/>
      <c r="AK1210" s="71"/>
      <c r="AL1210" s="71"/>
    </row>
    <row r="1211" spans="2:38" ht="12.75">
      <c r="B1211" s="71"/>
      <c r="C1211" s="71"/>
      <c r="D1211" s="71"/>
      <c r="E1211" s="71"/>
      <c r="F1211" s="71"/>
      <c r="G1211" s="71"/>
      <c r="H1211" s="71"/>
      <c r="I1211" s="71"/>
      <c r="J1211" s="71"/>
      <c r="K1211" s="71"/>
      <c r="L1211" s="71"/>
      <c r="M1211" s="71"/>
      <c r="N1211" s="71"/>
      <c r="O1211" s="71">
        <f aca="true" t="shared" si="166" ref="O1211:O1274">IF(N1211="","",((0.45)^2-N1211^2)^(1/2))</f>
      </c>
      <c r="P1211" s="71"/>
      <c r="Q1211" s="71"/>
      <c r="R1211" s="71"/>
      <c r="S1211" s="71"/>
      <c r="T1211" s="71"/>
      <c r="U1211" s="71"/>
      <c r="V1211" s="71"/>
      <c r="W1211" s="71"/>
      <c r="X1211" s="71"/>
      <c r="Y1211" s="71"/>
      <c r="Z1211" s="71"/>
      <c r="AA1211" s="71"/>
      <c r="AB1211" s="71"/>
      <c r="AC1211" s="71"/>
      <c r="AD1211" s="71"/>
      <c r="AE1211" s="71"/>
      <c r="AF1211" s="71"/>
      <c r="AG1211" s="71"/>
      <c r="AH1211" s="71"/>
      <c r="AI1211" s="71"/>
      <c r="AJ1211" s="71"/>
      <c r="AK1211" s="71"/>
      <c r="AL1211" s="71"/>
    </row>
    <row r="1212" spans="2:38" ht="12.75">
      <c r="B1212" s="71"/>
      <c r="C1212" s="71"/>
      <c r="D1212" s="71"/>
      <c r="E1212" s="71"/>
      <c r="F1212" s="71"/>
      <c r="G1212" s="71"/>
      <c r="H1212" s="71"/>
      <c r="I1212" s="71"/>
      <c r="J1212" s="71"/>
      <c r="K1212" s="71"/>
      <c r="L1212" s="71"/>
      <c r="M1212" s="71"/>
      <c r="N1212" s="71"/>
      <c r="O1212" s="71">
        <f t="shared" si="166"/>
      </c>
      <c r="P1212" s="71"/>
      <c r="Q1212" s="71"/>
      <c r="R1212" s="71"/>
      <c r="S1212" s="71"/>
      <c r="T1212" s="71"/>
      <c r="U1212" s="71"/>
      <c r="V1212" s="71"/>
      <c r="W1212" s="71"/>
      <c r="X1212" s="71"/>
      <c r="Y1212" s="71"/>
      <c r="Z1212" s="71"/>
      <c r="AA1212" s="71"/>
      <c r="AB1212" s="71"/>
      <c r="AC1212" s="71"/>
      <c r="AD1212" s="71"/>
      <c r="AE1212" s="71"/>
      <c r="AF1212" s="71"/>
      <c r="AG1212" s="71"/>
      <c r="AH1212" s="71"/>
      <c r="AI1212" s="71"/>
      <c r="AJ1212" s="71"/>
      <c r="AK1212" s="71"/>
      <c r="AL1212" s="71"/>
    </row>
    <row r="1213" spans="2:38" ht="12.75">
      <c r="B1213" s="71"/>
      <c r="C1213" s="71"/>
      <c r="D1213" s="71"/>
      <c r="E1213" s="71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>
        <f t="shared" si="166"/>
      </c>
      <c r="P1213" s="71"/>
      <c r="Q1213" s="71"/>
      <c r="R1213" s="71"/>
      <c r="S1213" s="71"/>
      <c r="T1213" s="71"/>
      <c r="U1213" s="71"/>
      <c r="V1213" s="71"/>
      <c r="W1213" s="71"/>
      <c r="X1213" s="71"/>
      <c r="Y1213" s="71"/>
      <c r="Z1213" s="71"/>
      <c r="AA1213" s="71"/>
      <c r="AB1213" s="71"/>
      <c r="AC1213" s="71"/>
      <c r="AD1213" s="71"/>
      <c r="AE1213" s="71"/>
      <c r="AF1213" s="71"/>
      <c r="AG1213" s="71"/>
      <c r="AH1213" s="71"/>
      <c r="AI1213" s="71"/>
      <c r="AJ1213" s="71"/>
      <c r="AK1213" s="71"/>
      <c r="AL1213" s="71"/>
    </row>
    <row r="1214" spans="2:38" ht="12.75">
      <c r="B1214" s="71"/>
      <c r="C1214" s="71"/>
      <c r="D1214" s="71"/>
      <c r="E1214" s="71"/>
      <c r="F1214" s="71"/>
      <c r="G1214" s="71"/>
      <c r="H1214" s="71"/>
      <c r="I1214" s="71"/>
      <c r="J1214" s="71"/>
      <c r="K1214" s="71"/>
      <c r="L1214" s="71"/>
      <c r="M1214" s="71"/>
      <c r="N1214" s="71"/>
      <c r="O1214" s="71">
        <f t="shared" si="166"/>
      </c>
      <c r="P1214" s="71"/>
      <c r="Q1214" s="71"/>
      <c r="R1214" s="71"/>
      <c r="S1214" s="71"/>
      <c r="T1214" s="71"/>
      <c r="U1214" s="71"/>
      <c r="V1214" s="71"/>
      <c r="W1214" s="71"/>
      <c r="X1214" s="71"/>
      <c r="Y1214" s="71"/>
      <c r="Z1214" s="71"/>
      <c r="AA1214" s="71"/>
      <c r="AB1214" s="71"/>
      <c r="AC1214" s="71"/>
      <c r="AD1214" s="71"/>
      <c r="AE1214" s="71"/>
      <c r="AF1214" s="71"/>
      <c r="AG1214" s="71"/>
      <c r="AH1214" s="71"/>
      <c r="AI1214" s="71"/>
      <c r="AJ1214" s="71"/>
      <c r="AK1214" s="71"/>
      <c r="AL1214" s="71"/>
    </row>
    <row r="1215" spans="2:38" ht="12.75">
      <c r="B1215" s="71"/>
      <c r="C1215" s="71"/>
      <c r="D1215" s="71"/>
      <c r="E1215" s="71"/>
      <c r="F1215" s="71"/>
      <c r="G1215" s="71"/>
      <c r="H1215" s="71"/>
      <c r="I1215" s="71"/>
      <c r="J1215" s="71"/>
      <c r="K1215" s="71"/>
      <c r="L1215" s="71"/>
      <c r="M1215" s="71"/>
      <c r="N1215" s="71"/>
      <c r="O1215" s="71">
        <f t="shared" si="166"/>
      </c>
      <c r="P1215" s="71"/>
      <c r="Q1215" s="71"/>
      <c r="R1215" s="71"/>
      <c r="S1215" s="71"/>
      <c r="T1215" s="71"/>
      <c r="U1215" s="71"/>
      <c r="V1215" s="71"/>
      <c r="W1215" s="71"/>
      <c r="X1215" s="71"/>
      <c r="Y1215" s="71"/>
      <c r="Z1215" s="71"/>
      <c r="AA1215" s="71"/>
      <c r="AB1215" s="71"/>
      <c r="AC1215" s="71"/>
      <c r="AD1215" s="71"/>
      <c r="AE1215" s="71"/>
      <c r="AF1215" s="71"/>
      <c r="AG1215" s="71"/>
      <c r="AH1215" s="71"/>
      <c r="AI1215" s="71"/>
      <c r="AJ1215" s="71"/>
      <c r="AK1215" s="71"/>
      <c r="AL1215" s="71"/>
    </row>
    <row r="1216" spans="2:38" ht="12.75">
      <c r="B1216" s="71"/>
      <c r="C1216" s="71"/>
      <c r="D1216" s="71"/>
      <c r="E1216" s="71"/>
      <c r="F1216" s="71"/>
      <c r="G1216" s="71"/>
      <c r="H1216" s="71"/>
      <c r="I1216" s="71"/>
      <c r="J1216" s="71"/>
      <c r="K1216" s="71"/>
      <c r="L1216" s="71"/>
      <c r="M1216" s="71"/>
      <c r="N1216" s="71"/>
      <c r="O1216" s="71">
        <f t="shared" si="166"/>
      </c>
      <c r="P1216" s="71"/>
      <c r="Q1216" s="71"/>
      <c r="R1216" s="71"/>
      <c r="S1216" s="71"/>
      <c r="T1216" s="71"/>
      <c r="U1216" s="71"/>
      <c r="V1216" s="71"/>
      <c r="W1216" s="71"/>
      <c r="X1216" s="71"/>
      <c r="Y1216" s="71"/>
      <c r="Z1216" s="71"/>
      <c r="AA1216" s="71"/>
      <c r="AB1216" s="71"/>
      <c r="AC1216" s="71"/>
      <c r="AD1216" s="71"/>
      <c r="AE1216" s="71"/>
      <c r="AF1216" s="71"/>
      <c r="AG1216" s="71"/>
      <c r="AH1216" s="71"/>
      <c r="AI1216" s="71"/>
      <c r="AJ1216" s="71"/>
      <c r="AK1216" s="71"/>
      <c r="AL1216" s="71"/>
    </row>
    <row r="1217" spans="2:38" ht="12.75">
      <c r="B1217" s="71"/>
      <c r="C1217" s="71"/>
      <c r="D1217" s="71"/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>
        <f t="shared" si="166"/>
      </c>
      <c r="P1217" s="71"/>
      <c r="Q1217" s="71"/>
      <c r="R1217" s="71"/>
      <c r="S1217" s="71"/>
      <c r="T1217" s="71"/>
      <c r="U1217" s="71"/>
      <c r="V1217" s="71"/>
      <c r="W1217" s="71"/>
      <c r="X1217" s="71"/>
      <c r="Y1217" s="71"/>
      <c r="Z1217" s="71"/>
      <c r="AA1217" s="71"/>
      <c r="AB1217" s="71"/>
      <c r="AC1217" s="71"/>
      <c r="AD1217" s="71"/>
      <c r="AE1217" s="71"/>
      <c r="AF1217" s="71"/>
      <c r="AG1217" s="71"/>
      <c r="AH1217" s="71"/>
      <c r="AI1217" s="71"/>
      <c r="AJ1217" s="71"/>
      <c r="AK1217" s="71"/>
      <c r="AL1217" s="71"/>
    </row>
    <row r="1218" spans="2:38" ht="12.75">
      <c r="B1218" s="71"/>
      <c r="C1218" s="71"/>
      <c r="D1218" s="71"/>
      <c r="E1218" s="71"/>
      <c r="F1218" s="71"/>
      <c r="G1218" s="71"/>
      <c r="H1218" s="71"/>
      <c r="I1218" s="71"/>
      <c r="J1218" s="71"/>
      <c r="K1218" s="71"/>
      <c r="L1218" s="71"/>
      <c r="M1218" s="71"/>
      <c r="N1218" s="71"/>
      <c r="O1218" s="71">
        <f t="shared" si="166"/>
      </c>
      <c r="P1218" s="71"/>
      <c r="Q1218" s="71"/>
      <c r="R1218" s="71"/>
      <c r="S1218" s="71"/>
      <c r="T1218" s="71"/>
      <c r="U1218" s="71"/>
      <c r="V1218" s="71"/>
      <c r="W1218" s="71"/>
      <c r="X1218" s="71"/>
      <c r="Y1218" s="71"/>
      <c r="Z1218" s="71"/>
      <c r="AA1218" s="71"/>
      <c r="AB1218" s="71"/>
      <c r="AC1218" s="71"/>
      <c r="AD1218" s="71"/>
      <c r="AE1218" s="71"/>
      <c r="AF1218" s="71"/>
      <c r="AG1218" s="71"/>
      <c r="AH1218" s="71"/>
      <c r="AI1218" s="71"/>
      <c r="AJ1218" s="71"/>
      <c r="AK1218" s="71"/>
      <c r="AL1218" s="71"/>
    </row>
    <row r="1219" spans="2:38" ht="12.75">
      <c r="B1219" s="71"/>
      <c r="C1219" s="71"/>
      <c r="D1219" s="71"/>
      <c r="E1219" s="71"/>
      <c r="F1219" s="71"/>
      <c r="G1219" s="71"/>
      <c r="H1219" s="71"/>
      <c r="I1219" s="71"/>
      <c r="J1219" s="71"/>
      <c r="K1219" s="71"/>
      <c r="L1219" s="71"/>
      <c r="M1219" s="71"/>
      <c r="N1219" s="71"/>
      <c r="O1219" s="71">
        <f t="shared" si="166"/>
      </c>
      <c r="P1219" s="71"/>
      <c r="Q1219" s="71"/>
      <c r="R1219" s="71"/>
      <c r="S1219" s="71"/>
      <c r="T1219" s="71"/>
      <c r="U1219" s="71"/>
      <c r="V1219" s="71"/>
      <c r="W1219" s="71"/>
      <c r="X1219" s="71"/>
      <c r="Y1219" s="71"/>
      <c r="Z1219" s="71"/>
      <c r="AA1219" s="71"/>
      <c r="AB1219" s="71"/>
      <c r="AC1219" s="71"/>
      <c r="AD1219" s="71"/>
      <c r="AE1219" s="71"/>
      <c r="AF1219" s="71"/>
      <c r="AG1219" s="71"/>
      <c r="AH1219" s="71"/>
      <c r="AI1219" s="71"/>
      <c r="AJ1219" s="71"/>
      <c r="AK1219" s="71"/>
      <c r="AL1219" s="71"/>
    </row>
    <row r="1220" spans="2:38" ht="12.75">
      <c r="B1220" s="71"/>
      <c r="C1220" s="71"/>
      <c r="D1220" s="71"/>
      <c r="E1220" s="71"/>
      <c r="F1220" s="71"/>
      <c r="G1220" s="71"/>
      <c r="H1220" s="71"/>
      <c r="I1220" s="71"/>
      <c r="J1220" s="71"/>
      <c r="K1220" s="71"/>
      <c r="L1220" s="71"/>
      <c r="M1220" s="71"/>
      <c r="N1220" s="71"/>
      <c r="O1220" s="71">
        <f t="shared" si="166"/>
      </c>
      <c r="P1220" s="71"/>
      <c r="Q1220" s="71"/>
      <c r="R1220" s="71"/>
      <c r="S1220" s="71"/>
      <c r="T1220" s="71"/>
      <c r="U1220" s="71"/>
      <c r="V1220" s="71"/>
      <c r="W1220" s="71"/>
      <c r="X1220" s="71"/>
      <c r="Y1220" s="71"/>
      <c r="Z1220" s="71"/>
      <c r="AA1220" s="71"/>
      <c r="AB1220" s="71"/>
      <c r="AC1220" s="71"/>
      <c r="AD1220" s="71"/>
      <c r="AE1220" s="71"/>
      <c r="AF1220" s="71"/>
      <c r="AG1220" s="71"/>
      <c r="AH1220" s="71"/>
      <c r="AI1220" s="71"/>
      <c r="AJ1220" s="71"/>
      <c r="AK1220" s="71"/>
      <c r="AL1220" s="71"/>
    </row>
    <row r="1221" spans="2:38" ht="12.75">
      <c r="B1221" s="71"/>
      <c r="C1221" s="71"/>
      <c r="D1221" s="71"/>
      <c r="E1221" s="71"/>
      <c r="F1221" s="71"/>
      <c r="G1221" s="71"/>
      <c r="H1221" s="71"/>
      <c r="I1221" s="71"/>
      <c r="J1221" s="71"/>
      <c r="K1221" s="71"/>
      <c r="L1221" s="71"/>
      <c r="M1221" s="71"/>
      <c r="N1221" s="71"/>
      <c r="O1221" s="71">
        <f t="shared" si="166"/>
      </c>
      <c r="P1221" s="71"/>
      <c r="Q1221" s="71"/>
      <c r="R1221" s="71"/>
      <c r="S1221" s="71"/>
      <c r="T1221" s="71"/>
      <c r="U1221" s="71"/>
      <c r="V1221" s="71"/>
      <c r="W1221" s="71"/>
      <c r="X1221" s="71"/>
      <c r="Y1221" s="71"/>
      <c r="Z1221" s="71"/>
      <c r="AA1221" s="71"/>
      <c r="AB1221" s="71"/>
      <c r="AC1221" s="71"/>
      <c r="AD1221" s="71"/>
      <c r="AE1221" s="71"/>
      <c r="AF1221" s="71"/>
      <c r="AG1221" s="71"/>
      <c r="AH1221" s="71"/>
      <c r="AI1221" s="71"/>
      <c r="AJ1221" s="71"/>
      <c r="AK1221" s="71"/>
      <c r="AL1221" s="71"/>
    </row>
    <row r="1222" spans="2:38" ht="12.75">
      <c r="B1222" s="71"/>
      <c r="C1222" s="71"/>
      <c r="D1222" s="71"/>
      <c r="E1222" s="71"/>
      <c r="F1222" s="71"/>
      <c r="G1222" s="71"/>
      <c r="H1222" s="71"/>
      <c r="I1222" s="71"/>
      <c r="J1222" s="71"/>
      <c r="K1222" s="71"/>
      <c r="L1222" s="71"/>
      <c r="M1222" s="71"/>
      <c r="N1222" s="71"/>
      <c r="O1222" s="71">
        <f t="shared" si="166"/>
      </c>
      <c r="P1222" s="71"/>
      <c r="Q1222" s="71"/>
      <c r="R1222" s="71"/>
      <c r="S1222" s="71"/>
      <c r="T1222" s="71"/>
      <c r="U1222" s="71"/>
      <c r="V1222" s="71"/>
      <c r="W1222" s="71"/>
      <c r="X1222" s="71"/>
      <c r="Y1222" s="71"/>
      <c r="Z1222" s="71"/>
      <c r="AA1222" s="71"/>
      <c r="AB1222" s="71"/>
      <c r="AC1222" s="71"/>
      <c r="AD1222" s="71"/>
      <c r="AE1222" s="71"/>
      <c r="AF1222" s="71"/>
      <c r="AG1222" s="71"/>
      <c r="AH1222" s="71"/>
      <c r="AI1222" s="71"/>
      <c r="AJ1222" s="71"/>
      <c r="AK1222" s="71"/>
      <c r="AL1222" s="71"/>
    </row>
    <row r="1223" spans="2:38" ht="12.75">
      <c r="B1223" s="71"/>
      <c r="C1223" s="71"/>
      <c r="D1223" s="71"/>
      <c r="E1223" s="71"/>
      <c r="F1223" s="71"/>
      <c r="G1223" s="71"/>
      <c r="H1223" s="71"/>
      <c r="I1223" s="71"/>
      <c r="J1223" s="71"/>
      <c r="K1223" s="71"/>
      <c r="L1223" s="71"/>
      <c r="M1223" s="71"/>
      <c r="N1223" s="71"/>
      <c r="O1223" s="71">
        <f t="shared" si="166"/>
      </c>
      <c r="P1223" s="71"/>
      <c r="Q1223" s="71"/>
      <c r="R1223" s="71"/>
      <c r="S1223" s="71"/>
      <c r="T1223" s="71"/>
      <c r="U1223" s="71"/>
      <c r="V1223" s="71"/>
      <c r="W1223" s="71"/>
      <c r="X1223" s="71"/>
      <c r="Y1223" s="71"/>
      <c r="Z1223" s="71"/>
      <c r="AA1223" s="71"/>
      <c r="AB1223" s="71"/>
      <c r="AC1223" s="71"/>
      <c r="AD1223" s="71"/>
      <c r="AE1223" s="71"/>
      <c r="AF1223" s="71"/>
      <c r="AG1223" s="71"/>
      <c r="AH1223" s="71"/>
      <c r="AI1223" s="71"/>
      <c r="AJ1223" s="71"/>
      <c r="AK1223" s="71"/>
      <c r="AL1223" s="71"/>
    </row>
    <row r="1224" spans="2:38" ht="12.75">
      <c r="B1224" s="71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1"/>
      <c r="O1224" s="71">
        <f t="shared" si="166"/>
      </c>
      <c r="P1224" s="71"/>
      <c r="Q1224" s="71"/>
      <c r="R1224" s="71"/>
      <c r="S1224" s="71"/>
      <c r="T1224" s="71"/>
      <c r="U1224" s="71"/>
      <c r="V1224" s="71"/>
      <c r="W1224" s="71"/>
      <c r="X1224" s="71"/>
      <c r="Y1224" s="71"/>
      <c r="Z1224" s="71"/>
      <c r="AA1224" s="71"/>
      <c r="AB1224" s="71"/>
      <c r="AC1224" s="71"/>
      <c r="AD1224" s="71"/>
      <c r="AE1224" s="71"/>
      <c r="AF1224" s="71"/>
      <c r="AG1224" s="71"/>
      <c r="AH1224" s="71"/>
      <c r="AI1224" s="71"/>
      <c r="AJ1224" s="71"/>
      <c r="AK1224" s="71"/>
      <c r="AL1224" s="71"/>
    </row>
    <row r="1225" spans="2:38" ht="12.75">
      <c r="B1225" s="71"/>
      <c r="C1225" s="71"/>
      <c r="D1225" s="71"/>
      <c r="E1225" s="71"/>
      <c r="F1225" s="71"/>
      <c r="G1225" s="71"/>
      <c r="H1225" s="71"/>
      <c r="I1225" s="71"/>
      <c r="J1225" s="71"/>
      <c r="K1225" s="71"/>
      <c r="L1225" s="71"/>
      <c r="M1225" s="71"/>
      <c r="N1225" s="71"/>
      <c r="O1225" s="71">
        <f t="shared" si="166"/>
      </c>
      <c r="P1225" s="71"/>
      <c r="Q1225" s="71"/>
      <c r="R1225" s="71"/>
      <c r="S1225" s="71"/>
      <c r="T1225" s="71"/>
      <c r="U1225" s="71"/>
      <c r="V1225" s="71"/>
      <c r="W1225" s="71"/>
      <c r="X1225" s="71"/>
      <c r="Y1225" s="71"/>
      <c r="Z1225" s="71"/>
      <c r="AA1225" s="71"/>
      <c r="AB1225" s="71"/>
      <c r="AC1225" s="71"/>
      <c r="AD1225" s="71"/>
      <c r="AE1225" s="71"/>
      <c r="AF1225" s="71"/>
      <c r="AG1225" s="71"/>
      <c r="AH1225" s="71"/>
      <c r="AI1225" s="71"/>
      <c r="AJ1225" s="71"/>
      <c r="AK1225" s="71"/>
      <c r="AL1225" s="71"/>
    </row>
    <row r="1226" spans="2:38" ht="12.75">
      <c r="B1226" s="71"/>
      <c r="C1226" s="71"/>
      <c r="D1226" s="71"/>
      <c r="E1226" s="71"/>
      <c r="F1226" s="71"/>
      <c r="G1226" s="71"/>
      <c r="H1226" s="71"/>
      <c r="I1226" s="71"/>
      <c r="J1226" s="71"/>
      <c r="K1226" s="71"/>
      <c r="L1226" s="71"/>
      <c r="M1226" s="71"/>
      <c r="N1226" s="71"/>
      <c r="O1226" s="71">
        <f t="shared" si="166"/>
      </c>
      <c r="P1226" s="71"/>
      <c r="Q1226" s="71"/>
      <c r="R1226" s="71"/>
      <c r="S1226" s="71"/>
      <c r="T1226" s="71"/>
      <c r="U1226" s="71"/>
      <c r="V1226" s="71"/>
      <c r="W1226" s="71"/>
      <c r="X1226" s="71"/>
      <c r="Y1226" s="71"/>
      <c r="Z1226" s="71"/>
      <c r="AA1226" s="71"/>
      <c r="AB1226" s="71"/>
      <c r="AC1226" s="71"/>
      <c r="AD1226" s="71"/>
      <c r="AE1226" s="71"/>
      <c r="AF1226" s="71"/>
      <c r="AG1226" s="71"/>
      <c r="AH1226" s="71"/>
      <c r="AI1226" s="71"/>
      <c r="AJ1226" s="71"/>
      <c r="AK1226" s="71"/>
      <c r="AL1226" s="71"/>
    </row>
    <row r="1227" spans="2:38" ht="12.75">
      <c r="B1227" s="71"/>
      <c r="C1227" s="71"/>
      <c r="D1227" s="71"/>
      <c r="E1227" s="71"/>
      <c r="F1227" s="71"/>
      <c r="G1227" s="71"/>
      <c r="H1227" s="71"/>
      <c r="I1227" s="71"/>
      <c r="J1227" s="71"/>
      <c r="K1227" s="71"/>
      <c r="L1227" s="71"/>
      <c r="M1227" s="71"/>
      <c r="N1227" s="71"/>
      <c r="O1227" s="71">
        <f t="shared" si="166"/>
      </c>
      <c r="P1227" s="71"/>
      <c r="Q1227" s="71"/>
      <c r="R1227" s="71"/>
      <c r="S1227" s="71"/>
      <c r="T1227" s="71"/>
      <c r="U1227" s="71"/>
      <c r="V1227" s="71"/>
      <c r="W1227" s="71"/>
      <c r="X1227" s="71"/>
      <c r="Y1227" s="71"/>
      <c r="Z1227" s="71"/>
      <c r="AA1227" s="71"/>
      <c r="AB1227" s="71"/>
      <c r="AC1227" s="71"/>
      <c r="AD1227" s="71"/>
      <c r="AE1227" s="71"/>
      <c r="AF1227" s="71"/>
      <c r="AG1227" s="71"/>
      <c r="AH1227" s="71"/>
      <c r="AI1227" s="71"/>
      <c r="AJ1227" s="71"/>
      <c r="AK1227" s="71"/>
      <c r="AL1227" s="71"/>
    </row>
    <row r="1228" spans="2:38" ht="12.75">
      <c r="B1228" s="71"/>
      <c r="C1228" s="71"/>
      <c r="D1228" s="71"/>
      <c r="E1228" s="71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>
        <f t="shared" si="166"/>
      </c>
      <c r="P1228" s="71"/>
      <c r="Q1228" s="71"/>
      <c r="R1228" s="71"/>
      <c r="S1228" s="71"/>
      <c r="T1228" s="71"/>
      <c r="U1228" s="71"/>
      <c r="V1228" s="71"/>
      <c r="W1228" s="71"/>
      <c r="X1228" s="71"/>
      <c r="Y1228" s="71"/>
      <c r="Z1228" s="71"/>
      <c r="AA1228" s="71"/>
      <c r="AB1228" s="71"/>
      <c r="AC1228" s="71"/>
      <c r="AD1228" s="71"/>
      <c r="AE1228" s="71"/>
      <c r="AF1228" s="71"/>
      <c r="AG1228" s="71"/>
      <c r="AH1228" s="71"/>
      <c r="AI1228" s="71"/>
      <c r="AJ1228" s="71"/>
      <c r="AK1228" s="71"/>
      <c r="AL1228" s="71"/>
    </row>
    <row r="1229" spans="2:38" ht="12.75">
      <c r="B1229" s="71"/>
      <c r="C1229" s="71"/>
      <c r="D1229" s="71"/>
      <c r="E1229" s="71"/>
      <c r="F1229" s="71"/>
      <c r="G1229" s="71"/>
      <c r="H1229" s="71"/>
      <c r="I1229" s="71"/>
      <c r="J1229" s="71"/>
      <c r="K1229" s="71"/>
      <c r="L1229" s="71"/>
      <c r="M1229" s="71"/>
      <c r="N1229" s="71"/>
      <c r="O1229" s="71">
        <f t="shared" si="166"/>
      </c>
      <c r="P1229" s="71"/>
      <c r="Q1229" s="71"/>
      <c r="R1229" s="71"/>
      <c r="S1229" s="71"/>
      <c r="T1229" s="71"/>
      <c r="U1229" s="71"/>
      <c r="V1229" s="71"/>
      <c r="W1229" s="71"/>
      <c r="X1229" s="71"/>
      <c r="Y1229" s="71"/>
      <c r="Z1229" s="71"/>
      <c r="AA1229" s="71"/>
      <c r="AB1229" s="71"/>
      <c r="AC1229" s="71"/>
      <c r="AD1229" s="71"/>
      <c r="AE1229" s="71"/>
      <c r="AF1229" s="71"/>
      <c r="AG1229" s="71"/>
      <c r="AH1229" s="71"/>
      <c r="AI1229" s="71"/>
      <c r="AJ1229" s="71"/>
      <c r="AK1229" s="71"/>
      <c r="AL1229" s="71"/>
    </row>
    <row r="1230" spans="2:38" ht="12.75">
      <c r="B1230" s="71"/>
      <c r="C1230" s="71"/>
      <c r="D1230" s="71"/>
      <c r="E1230" s="71"/>
      <c r="F1230" s="71"/>
      <c r="G1230" s="71"/>
      <c r="H1230" s="71"/>
      <c r="I1230" s="71"/>
      <c r="J1230" s="71"/>
      <c r="K1230" s="71"/>
      <c r="L1230" s="71"/>
      <c r="M1230" s="71"/>
      <c r="N1230" s="71"/>
      <c r="O1230" s="71">
        <f t="shared" si="166"/>
      </c>
      <c r="P1230" s="71"/>
      <c r="Q1230" s="71"/>
      <c r="R1230" s="71"/>
      <c r="S1230" s="71"/>
      <c r="T1230" s="71"/>
      <c r="U1230" s="71"/>
      <c r="V1230" s="71"/>
      <c r="W1230" s="71"/>
      <c r="X1230" s="71"/>
      <c r="Y1230" s="71"/>
      <c r="Z1230" s="71"/>
      <c r="AA1230" s="71"/>
      <c r="AB1230" s="71"/>
      <c r="AC1230" s="71"/>
      <c r="AD1230" s="71"/>
      <c r="AE1230" s="71"/>
      <c r="AF1230" s="71"/>
      <c r="AG1230" s="71"/>
      <c r="AH1230" s="71"/>
      <c r="AI1230" s="71"/>
      <c r="AJ1230" s="71"/>
      <c r="AK1230" s="71"/>
      <c r="AL1230" s="71"/>
    </row>
    <row r="1231" spans="2:38" ht="12.75">
      <c r="B1231" s="71"/>
      <c r="C1231" s="71"/>
      <c r="D1231" s="71"/>
      <c r="E1231" s="71"/>
      <c r="F1231" s="71"/>
      <c r="G1231" s="71"/>
      <c r="H1231" s="71"/>
      <c r="I1231" s="71"/>
      <c r="J1231" s="71"/>
      <c r="K1231" s="71"/>
      <c r="L1231" s="71"/>
      <c r="M1231" s="71"/>
      <c r="N1231" s="71"/>
      <c r="O1231" s="71">
        <f t="shared" si="166"/>
      </c>
      <c r="P1231" s="71"/>
      <c r="Q1231" s="71"/>
      <c r="R1231" s="71"/>
      <c r="S1231" s="71"/>
      <c r="T1231" s="71"/>
      <c r="U1231" s="71"/>
      <c r="V1231" s="71"/>
      <c r="W1231" s="71"/>
      <c r="X1231" s="71"/>
      <c r="Y1231" s="71"/>
      <c r="Z1231" s="71"/>
      <c r="AA1231" s="71"/>
      <c r="AB1231" s="71"/>
      <c r="AC1231" s="71"/>
      <c r="AD1231" s="71"/>
      <c r="AE1231" s="71"/>
      <c r="AF1231" s="71"/>
      <c r="AG1231" s="71"/>
      <c r="AH1231" s="71"/>
      <c r="AI1231" s="71"/>
      <c r="AJ1231" s="71"/>
      <c r="AK1231" s="71"/>
      <c r="AL1231" s="71"/>
    </row>
    <row r="1232" spans="2:38" ht="12.75">
      <c r="B1232" s="71"/>
      <c r="C1232" s="71"/>
      <c r="D1232" s="71"/>
      <c r="E1232" s="71"/>
      <c r="F1232" s="71"/>
      <c r="G1232" s="71"/>
      <c r="H1232" s="71"/>
      <c r="I1232" s="71"/>
      <c r="J1232" s="71"/>
      <c r="K1232" s="71"/>
      <c r="L1232" s="71"/>
      <c r="M1232" s="71"/>
      <c r="N1232" s="71"/>
      <c r="O1232" s="71">
        <f t="shared" si="166"/>
      </c>
      <c r="P1232" s="71"/>
      <c r="Q1232" s="71"/>
      <c r="R1232" s="71"/>
      <c r="S1232" s="71"/>
      <c r="T1232" s="71"/>
      <c r="U1232" s="71"/>
      <c r="V1232" s="71"/>
      <c r="W1232" s="71"/>
      <c r="X1232" s="71"/>
      <c r="Y1232" s="71"/>
      <c r="Z1232" s="71"/>
      <c r="AA1232" s="71"/>
      <c r="AB1232" s="71"/>
      <c r="AC1232" s="71"/>
      <c r="AD1232" s="71"/>
      <c r="AE1232" s="71"/>
      <c r="AF1232" s="71"/>
      <c r="AG1232" s="71"/>
      <c r="AH1232" s="71"/>
      <c r="AI1232" s="71"/>
      <c r="AJ1232" s="71"/>
      <c r="AK1232" s="71"/>
      <c r="AL1232" s="71"/>
    </row>
    <row r="1233" spans="2:38" ht="12.75">
      <c r="B1233" s="71"/>
      <c r="C1233" s="71"/>
      <c r="D1233" s="71"/>
      <c r="E1233" s="71"/>
      <c r="F1233" s="71"/>
      <c r="G1233" s="71"/>
      <c r="H1233" s="71"/>
      <c r="I1233" s="71"/>
      <c r="J1233" s="71"/>
      <c r="K1233" s="71"/>
      <c r="L1233" s="71"/>
      <c r="M1233" s="71"/>
      <c r="N1233" s="71"/>
      <c r="O1233" s="71">
        <f t="shared" si="166"/>
      </c>
      <c r="P1233" s="71"/>
      <c r="Q1233" s="71"/>
      <c r="R1233" s="71"/>
      <c r="S1233" s="71"/>
      <c r="T1233" s="71"/>
      <c r="U1233" s="71"/>
      <c r="V1233" s="71"/>
      <c r="W1233" s="71"/>
      <c r="X1233" s="71"/>
      <c r="Y1233" s="71"/>
      <c r="Z1233" s="71"/>
      <c r="AA1233" s="71"/>
      <c r="AB1233" s="71"/>
      <c r="AC1233" s="71"/>
      <c r="AD1233" s="71"/>
      <c r="AE1233" s="71"/>
      <c r="AF1233" s="71"/>
      <c r="AG1233" s="71"/>
      <c r="AH1233" s="71"/>
      <c r="AI1233" s="71"/>
      <c r="AJ1233" s="71"/>
      <c r="AK1233" s="71"/>
      <c r="AL1233" s="71"/>
    </row>
    <row r="1234" spans="2:38" ht="12.75">
      <c r="B1234" s="71"/>
      <c r="C1234" s="71"/>
      <c r="D1234" s="71"/>
      <c r="E1234" s="71"/>
      <c r="F1234" s="71"/>
      <c r="G1234" s="71"/>
      <c r="H1234" s="71"/>
      <c r="I1234" s="71"/>
      <c r="J1234" s="71"/>
      <c r="K1234" s="71"/>
      <c r="L1234" s="71"/>
      <c r="M1234" s="71"/>
      <c r="N1234" s="71"/>
      <c r="O1234" s="71">
        <f t="shared" si="166"/>
      </c>
      <c r="P1234" s="71"/>
      <c r="Q1234" s="71"/>
      <c r="R1234" s="71"/>
      <c r="S1234" s="71"/>
      <c r="T1234" s="71"/>
      <c r="U1234" s="71"/>
      <c r="V1234" s="71"/>
      <c r="W1234" s="71"/>
      <c r="X1234" s="71"/>
      <c r="Y1234" s="71"/>
      <c r="Z1234" s="71"/>
      <c r="AA1234" s="71"/>
      <c r="AB1234" s="71"/>
      <c r="AC1234" s="71"/>
      <c r="AD1234" s="71"/>
      <c r="AE1234" s="71"/>
      <c r="AF1234" s="71"/>
      <c r="AG1234" s="71"/>
      <c r="AH1234" s="71"/>
      <c r="AI1234" s="71"/>
      <c r="AJ1234" s="71"/>
      <c r="AK1234" s="71"/>
      <c r="AL1234" s="71"/>
    </row>
    <row r="1235" spans="2:38" ht="12.75">
      <c r="B1235" s="71"/>
      <c r="C1235" s="71"/>
      <c r="D1235" s="71"/>
      <c r="E1235" s="71"/>
      <c r="F1235" s="71"/>
      <c r="G1235" s="71"/>
      <c r="H1235" s="71"/>
      <c r="I1235" s="71"/>
      <c r="J1235" s="71"/>
      <c r="K1235" s="71"/>
      <c r="L1235" s="71"/>
      <c r="M1235" s="71"/>
      <c r="N1235" s="71"/>
      <c r="O1235" s="71">
        <f t="shared" si="166"/>
      </c>
      <c r="P1235" s="71"/>
      <c r="Q1235" s="71"/>
      <c r="R1235" s="71"/>
      <c r="S1235" s="71"/>
      <c r="T1235" s="71"/>
      <c r="U1235" s="71"/>
      <c r="V1235" s="71"/>
      <c r="W1235" s="71"/>
      <c r="X1235" s="71"/>
      <c r="Y1235" s="71"/>
      <c r="Z1235" s="71"/>
      <c r="AA1235" s="71"/>
      <c r="AB1235" s="71"/>
      <c r="AC1235" s="71"/>
      <c r="AD1235" s="71"/>
      <c r="AE1235" s="71"/>
      <c r="AF1235" s="71"/>
      <c r="AG1235" s="71"/>
      <c r="AH1235" s="71"/>
      <c r="AI1235" s="71"/>
      <c r="AJ1235" s="71"/>
      <c r="AK1235" s="71"/>
      <c r="AL1235" s="71"/>
    </row>
    <row r="1236" spans="2:38" ht="12.75">
      <c r="B1236" s="71"/>
      <c r="C1236" s="71"/>
      <c r="D1236" s="71"/>
      <c r="E1236" s="71"/>
      <c r="F1236" s="71"/>
      <c r="G1236" s="71"/>
      <c r="H1236" s="71"/>
      <c r="I1236" s="71"/>
      <c r="J1236" s="71"/>
      <c r="K1236" s="71"/>
      <c r="L1236" s="71"/>
      <c r="M1236" s="71"/>
      <c r="N1236" s="71"/>
      <c r="O1236" s="71">
        <f t="shared" si="166"/>
      </c>
      <c r="P1236" s="71"/>
      <c r="Q1236" s="71"/>
      <c r="R1236" s="71"/>
      <c r="S1236" s="71"/>
      <c r="T1236" s="71"/>
      <c r="U1236" s="71"/>
      <c r="V1236" s="71"/>
      <c r="W1236" s="71"/>
      <c r="X1236" s="71"/>
      <c r="Y1236" s="71"/>
      <c r="Z1236" s="71"/>
      <c r="AA1236" s="71"/>
      <c r="AB1236" s="71"/>
      <c r="AC1236" s="71"/>
      <c r="AD1236" s="71"/>
      <c r="AE1236" s="71"/>
      <c r="AF1236" s="71"/>
      <c r="AG1236" s="71"/>
      <c r="AH1236" s="71"/>
      <c r="AI1236" s="71"/>
      <c r="AJ1236" s="71"/>
      <c r="AK1236" s="71"/>
      <c r="AL1236" s="71"/>
    </row>
    <row r="1237" spans="2:38" ht="12.75">
      <c r="B1237" s="71"/>
      <c r="C1237" s="71"/>
      <c r="D1237" s="71"/>
      <c r="E1237" s="71"/>
      <c r="F1237" s="71"/>
      <c r="G1237" s="71"/>
      <c r="H1237" s="71"/>
      <c r="I1237" s="71"/>
      <c r="J1237" s="71"/>
      <c r="K1237" s="71"/>
      <c r="L1237" s="71"/>
      <c r="M1237" s="71"/>
      <c r="N1237" s="71"/>
      <c r="O1237" s="71">
        <f t="shared" si="166"/>
      </c>
      <c r="P1237" s="71"/>
      <c r="Q1237" s="71"/>
      <c r="R1237" s="71"/>
      <c r="S1237" s="71"/>
      <c r="T1237" s="71"/>
      <c r="U1237" s="71"/>
      <c r="V1237" s="71"/>
      <c r="W1237" s="71"/>
      <c r="X1237" s="71"/>
      <c r="Y1237" s="71"/>
      <c r="Z1237" s="71"/>
      <c r="AA1237" s="71"/>
      <c r="AB1237" s="71"/>
      <c r="AC1237" s="71"/>
      <c r="AD1237" s="71"/>
      <c r="AE1237" s="71"/>
      <c r="AF1237" s="71"/>
      <c r="AG1237" s="71"/>
      <c r="AH1237" s="71"/>
      <c r="AI1237" s="71"/>
      <c r="AJ1237" s="71"/>
      <c r="AK1237" s="71"/>
      <c r="AL1237" s="71"/>
    </row>
    <row r="1238" spans="2:38" ht="12.75">
      <c r="B1238" s="71"/>
      <c r="C1238" s="71"/>
      <c r="D1238" s="71"/>
      <c r="E1238" s="71"/>
      <c r="F1238" s="71"/>
      <c r="G1238" s="71"/>
      <c r="H1238" s="71"/>
      <c r="I1238" s="71"/>
      <c r="J1238" s="71"/>
      <c r="K1238" s="71"/>
      <c r="L1238" s="71"/>
      <c r="M1238" s="71"/>
      <c r="N1238" s="71"/>
      <c r="O1238" s="71">
        <f t="shared" si="166"/>
      </c>
      <c r="P1238" s="71"/>
      <c r="Q1238" s="71"/>
      <c r="R1238" s="71"/>
      <c r="S1238" s="71"/>
      <c r="T1238" s="71"/>
      <c r="U1238" s="71"/>
      <c r="V1238" s="71"/>
      <c r="W1238" s="71"/>
      <c r="X1238" s="71"/>
      <c r="Y1238" s="71"/>
      <c r="Z1238" s="71"/>
      <c r="AA1238" s="71"/>
      <c r="AB1238" s="71"/>
      <c r="AC1238" s="71"/>
      <c r="AD1238" s="71"/>
      <c r="AE1238" s="71"/>
      <c r="AF1238" s="71"/>
      <c r="AG1238" s="71"/>
      <c r="AH1238" s="71"/>
      <c r="AI1238" s="71"/>
      <c r="AJ1238" s="71"/>
      <c r="AK1238" s="71"/>
      <c r="AL1238" s="71"/>
    </row>
    <row r="1239" spans="2:38" ht="12.75">
      <c r="B1239" s="71"/>
      <c r="C1239" s="71"/>
      <c r="D1239" s="71"/>
      <c r="E1239" s="71"/>
      <c r="F1239" s="71"/>
      <c r="G1239" s="71"/>
      <c r="H1239" s="71"/>
      <c r="I1239" s="71"/>
      <c r="J1239" s="71"/>
      <c r="K1239" s="71"/>
      <c r="L1239" s="71"/>
      <c r="M1239" s="71"/>
      <c r="N1239" s="71"/>
      <c r="O1239" s="71">
        <f t="shared" si="166"/>
      </c>
      <c r="P1239" s="71"/>
      <c r="Q1239" s="71"/>
      <c r="R1239" s="71"/>
      <c r="S1239" s="71"/>
      <c r="T1239" s="71"/>
      <c r="U1239" s="71"/>
      <c r="V1239" s="71"/>
      <c r="W1239" s="71"/>
      <c r="X1239" s="71"/>
      <c r="Y1239" s="71"/>
      <c r="Z1239" s="71"/>
      <c r="AA1239" s="71"/>
      <c r="AB1239" s="71"/>
      <c r="AC1239" s="71"/>
      <c r="AD1239" s="71"/>
      <c r="AE1239" s="71"/>
      <c r="AF1239" s="71"/>
      <c r="AG1239" s="71"/>
      <c r="AH1239" s="71"/>
      <c r="AI1239" s="71"/>
      <c r="AJ1239" s="71"/>
      <c r="AK1239" s="71"/>
      <c r="AL1239" s="71"/>
    </row>
    <row r="1240" spans="2:38" ht="12.75">
      <c r="B1240" s="71"/>
      <c r="C1240" s="71"/>
      <c r="D1240" s="71"/>
      <c r="E1240" s="71"/>
      <c r="F1240" s="71"/>
      <c r="G1240" s="71"/>
      <c r="H1240" s="71"/>
      <c r="I1240" s="71"/>
      <c r="J1240" s="71"/>
      <c r="K1240" s="71"/>
      <c r="L1240" s="71"/>
      <c r="M1240" s="71"/>
      <c r="N1240" s="71"/>
      <c r="O1240" s="71">
        <f t="shared" si="166"/>
      </c>
      <c r="P1240" s="71"/>
      <c r="Q1240" s="71"/>
      <c r="R1240" s="71"/>
      <c r="S1240" s="71"/>
      <c r="T1240" s="71"/>
      <c r="U1240" s="71"/>
      <c r="V1240" s="71"/>
      <c r="W1240" s="71"/>
      <c r="X1240" s="71"/>
      <c r="Y1240" s="71"/>
      <c r="Z1240" s="71"/>
      <c r="AA1240" s="71"/>
      <c r="AB1240" s="71"/>
      <c r="AC1240" s="71"/>
      <c r="AD1240" s="71"/>
      <c r="AE1240" s="71"/>
      <c r="AF1240" s="71"/>
      <c r="AG1240" s="71"/>
      <c r="AH1240" s="71"/>
      <c r="AI1240" s="71"/>
      <c r="AJ1240" s="71"/>
      <c r="AK1240" s="71"/>
      <c r="AL1240" s="71"/>
    </row>
    <row r="1241" spans="2:38" ht="12.75">
      <c r="B1241" s="71"/>
      <c r="C1241" s="71"/>
      <c r="D1241" s="71"/>
      <c r="E1241" s="71"/>
      <c r="F1241" s="71"/>
      <c r="G1241" s="71"/>
      <c r="H1241" s="71"/>
      <c r="I1241" s="71"/>
      <c r="J1241" s="71"/>
      <c r="K1241" s="71"/>
      <c r="L1241" s="71"/>
      <c r="M1241" s="71"/>
      <c r="N1241" s="71"/>
      <c r="O1241" s="71">
        <f t="shared" si="166"/>
      </c>
      <c r="P1241" s="71"/>
      <c r="Q1241" s="71"/>
      <c r="R1241" s="71"/>
      <c r="S1241" s="71"/>
      <c r="T1241" s="71"/>
      <c r="U1241" s="71"/>
      <c r="V1241" s="71"/>
      <c r="W1241" s="71"/>
      <c r="X1241" s="71"/>
      <c r="Y1241" s="71"/>
      <c r="Z1241" s="71"/>
      <c r="AA1241" s="71"/>
      <c r="AB1241" s="71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</row>
    <row r="1242" spans="2:38" ht="12.75">
      <c r="B1242" s="71"/>
      <c r="C1242" s="71"/>
      <c r="D1242" s="71"/>
      <c r="E1242" s="71"/>
      <c r="F1242" s="71"/>
      <c r="G1242" s="71"/>
      <c r="H1242" s="71"/>
      <c r="I1242" s="71"/>
      <c r="J1242" s="71"/>
      <c r="K1242" s="71"/>
      <c r="L1242" s="71"/>
      <c r="M1242" s="71"/>
      <c r="N1242" s="71"/>
      <c r="O1242" s="71">
        <f t="shared" si="166"/>
      </c>
      <c r="P1242" s="71"/>
      <c r="Q1242" s="71"/>
      <c r="R1242" s="71"/>
      <c r="S1242" s="71"/>
      <c r="T1242" s="71"/>
      <c r="U1242" s="71"/>
      <c r="V1242" s="71"/>
      <c r="W1242" s="71"/>
      <c r="X1242" s="71"/>
      <c r="Y1242" s="71"/>
      <c r="Z1242" s="71"/>
      <c r="AA1242" s="71"/>
      <c r="AB1242" s="71"/>
      <c r="AC1242" s="71"/>
      <c r="AD1242" s="71"/>
      <c r="AE1242" s="71"/>
      <c r="AF1242" s="71"/>
      <c r="AG1242" s="71"/>
      <c r="AH1242" s="71"/>
      <c r="AI1242" s="71"/>
      <c r="AJ1242" s="71"/>
      <c r="AK1242" s="71"/>
      <c r="AL1242" s="71"/>
    </row>
    <row r="1243" spans="2:38" ht="12.75">
      <c r="B1243" s="71"/>
      <c r="C1243" s="71"/>
      <c r="D1243" s="71"/>
      <c r="E1243" s="71"/>
      <c r="F1243" s="71"/>
      <c r="G1243" s="71"/>
      <c r="H1243" s="71"/>
      <c r="I1243" s="71"/>
      <c r="J1243" s="71"/>
      <c r="K1243" s="71"/>
      <c r="L1243" s="71"/>
      <c r="M1243" s="71"/>
      <c r="N1243" s="71"/>
      <c r="O1243" s="71">
        <f t="shared" si="166"/>
      </c>
      <c r="P1243" s="71"/>
      <c r="Q1243" s="71"/>
      <c r="R1243" s="71"/>
      <c r="S1243" s="71"/>
      <c r="T1243" s="71"/>
      <c r="U1243" s="71"/>
      <c r="V1243" s="71"/>
      <c r="W1243" s="71"/>
      <c r="X1243" s="71"/>
      <c r="Y1243" s="71"/>
      <c r="Z1243" s="71"/>
      <c r="AA1243" s="71"/>
      <c r="AB1243" s="71"/>
      <c r="AC1243" s="71"/>
      <c r="AD1243" s="71"/>
      <c r="AE1243" s="71"/>
      <c r="AF1243" s="71"/>
      <c r="AG1243" s="71"/>
      <c r="AH1243" s="71"/>
      <c r="AI1243" s="71"/>
      <c r="AJ1243" s="71"/>
      <c r="AK1243" s="71"/>
      <c r="AL1243" s="71"/>
    </row>
    <row r="1244" spans="2:38" ht="12.75">
      <c r="B1244" s="71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1"/>
      <c r="O1244" s="71">
        <f t="shared" si="166"/>
      </c>
      <c r="P1244" s="71"/>
      <c r="Q1244" s="71"/>
      <c r="R1244" s="71"/>
      <c r="S1244" s="71"/>
      <c r="T1244" s="71"/>
      <c r="U1244" s="71"/>
      <c r="V1244" s="71"/>
      <c r="W1244" s="71"/>
      <c r="X1244" s="71"/>
      <c r="Y1244" s="71"/>
      <c r="Z1244" s="71"/>
      <c r="AA1244" s="71"/>
      <c r="AB1244" s="71"/>
      <c r="AC1244" s="71"/>
      <c r="AD1244" s="71"/>
      <c r="AE1244" s="71"/>
      <c r="AF1244" s="71"/>
      <c r="AG1244" s="71"/>
      <c r="AH1244" s="71"/>
      <c r="AI1244" s="71"/>
      <c r="AJ1244" s="71"/>
      <c r="AK1244" s="71"/>
      <c r="AL1244" s="71"/>
    </row>
    <row r="1245" spans="2:38" ht="12.75">
      <c r="B1245" s="71"/>
      <c r="C1245" s="71"/>
      <c r="D1245" s="71"/>
      <c r="E1245" s="71"/>
      <c r="F1245" s="71"/>
      <c r="G1245" s="71"/>
      <c r="H1245" s="71"/>
      <c r="I1245" s="71"/>
      <c r="J1245" s="71"/>
      <c r="K1245" s="71"/>
      <c r="L1245" s="71"/>
      <c r="M1245" s="71"/>
      <c r="N1245" s="71"/>
      <c r="O1245" s="71">
        <f t="shared" si="166"/>
      </c>
      <c r="P1245" s="71"/>
      <c r="Q1245" s="71"/>
      <c r="R1245" s="71"/>
      <c r="S1245" s="71"/>
      <c r="T1245" s="71"/>
      <c r="U1245" s="71"/>
      <c r="V1245" s="71"/>
      <c r="W1245" s="71"/>
      <c r="X1245" s="71"/>
      <c r="Y1245" s="71"/>
      <c r="Z1245" s="71"/>
      <c r="AA1245" s="71"/>
      <c r="AB1245" s="71"/>
      <c r="AC1245" s="71"/>
      <c r="AD1245" s="71"/>
      <c r="AE1245" s="71"/>
      <c r="AF1245" s="71"/>
      <c r="AG1245" s="71"/>
      <c r="AH1245" s="71"/>
      <c r="AI1245" s="71"/>
      <c r="AJ1245" s="71"/>
      <c r="AK1245" s="71"/>
      <c r="AL1245" s="71"/>
    </row>
    <row r="1246" spans="2:38" ht="12.75">
      <c r="B1246" s="71"/>
      <c r="C1246" s="71"/>
      <c r="D1246" s="71"/>
      <c r="E1246" s="71"/>
      <c r="F1246" s="71"/>
      <c r="G1246" s="71"/>
      <c r="H1246" s="71"/>
      <c r="I1246" s="71"/>
      <c r="J1246" s="71"/>
      <c r="K1246" s="71"/>
      <c r="L1246" s="71"/>
      <c r="M1246" s="71"/>
      <c r="N1246" s="71"/>
      <c r="O1246" s="71">
        <f t="shared" si="166"/>
      </c>
      <c r="P1246" s="71"/>
      <c r="Q1246" s="71"/>
      <c r="R1246" s="71"/>
      <c r="S1246" s="71"/>
      <c r="T1246" s="71"/>
      <c r="U1246" s="71"/>
      <c r="V1246" s="71"/>
      <c r="W1246" s="71"/>
      <c r="X1246" s="71"/>
      <c r="Y1246" s="71"/>
      <c r="Z1246" s="71"/>
      <c r="AA1246" s="71"/>
      <c r="AB1246" s="71"/>
      <c r="AC1246" s="71"/>
      <c r="AD1246" s="71"/>
      <c r="AE1246" s="71"/>
      <c r="AF1246" s="71"/>
      <c r="AG1246" s="71"/>
      <c r="AH1246" s="71"/>
      <c r="AI1246" s="71"/>
      <c r="AJ1246" s="71"/>
      <c r="AK1246" s="71"/>
      <c r="AL1246" s="71"/>
    </row>
    <row r="1247" spans="2:38" ht="12.75">
      <c r="B1247" s="71"/>
      <c r="C1247" s="71"/>
      <c r="D1247" s="71"/>
      <c r="E1247" s="71"/>
      <c r="F1247" s="71"/>
      <c r="G1247" s="71"/>
      <c r="H1247" s="71"/>
      <c r="I1247" s="71"/>
      <c r="J1247" s="71"/>
      <c r="K1247" s="71"/>
      <c r="L1247" s="71"/>
      <c r="M1247" s="71"/>
      <c r="N1247" s="71"/>
      <c r="O1247" s="71">
        <f t="shared" si="166"/>
      </c>
      <c r="P1247" s="71"/>
      <c r="Q1247" s="71"/>
      <c r="R1247" s="71"/>
      <c r="S1247" s="71"/>
      <c r="T1247" s="71"/>
      <c r="U1247" s="71"/>
      <c r="V1247" s="71"/>
      <c r="W1247" s="71"/>
      <c r="X1247" s="71"/>
      <c r="Y1247" s="71"/>
      <c r="Z1247" s="71"/>
      <c r="AA1247" s="71"/>
      <c r="AB1247" s="71"/>
      <c r="AC1247" s="71"/>
      <c r="AD1247" s="71"/>
      <c r="AE1247" s="71"/>
      <c r="AF1247" s="71"/>
      <c r="AG1247" s="71"/>
      <c r="AH1247" s="71"/>
      <c r="AI1247" s="71"/>
      <c r="AJ1247" s="71"/>
      <c r="AK1247" s="71"/>
      <c r="AL1247" s="71"/>
    </row>
    <row r="1248" spans="2:38" ht="12.75">
      <c r="B1248" s="71"/>
      <c r="C1248" s="71"/>
      <c r="D1248" s="71"/>
      <c r="E1248" s="71"/>
      <c r="F1248" s="71"/>
      <c r="G1248" s="71"/>
      <c r="H1248" s="71"/>
      <c r="I1248" s="71"/>
      <c r="J1248" s="71"/>
      <c r="K1248" s="71"/>
      <c r="L1248" s="71"/>
      <c r="M1248" s="71"/>
      <c r="N1248" s="71"/>
      <c r="O1248" s="71">
        <f t="shared" si="166"/>
      </c>
      <c r="P1248" s="71"/>
      <c r="Q1248" s="71"/>
      <c r="R1248" s="71"/>
      <c r="S1248" s="71"/>
      <c r="T1248" s="71"/>
      <c r="U1248" s="71"/>
      <c r="V1248" s="71"/>
      <c r="W1248" s="71"/>
      <c r="X1248" s="71"/>
      <c r="Y1248" s="71"/>
      <c r="Z1248" s="71"/>
      <c r="AA1248" s="71"/>
      <c r="AB1248" s="71"/>
      <c r="AC1248" s="71"/>
      <c r="AD1248" s="71"/>
      <c r="AE1248" s="71"/>
      <c r="AF1248" s="71"/>
      <c r="AG1248" s="71"/>
      <c r="AH1248" s="71"/>
      <c r="AI1248" s="71"/>
      <c r="AJ1248" s="71"/>
      <c r="AK1248" s="71"/>
      <c r="AL1248" s="71"/>
    </row>
    <row r="1249" ht="12.75">
      <c r="O1249">
        <f t="shared" si="166"/>
      </c>
    </row>
    <row r="1250" ht="12.75">
      <c r="O1250">
        <f t="shared" si="166"/>
      </c>
    </row>
    <row r="1251" ht="12.75">
      <c r="O1251">
        <f t="shared" si="166"/>
      </c>
    </row>
    <row r="1252" ht="12.75">
      <c r="O1252">
        <f t="shared" si="166"/>
      </c>
    </row>
    <row r="1253" ht="12.75">
      <c r="O1253">
        <f t="shared" si="166"/>
      </c>
    </row>
    <row r="1254" ht="12.75">
      <c r="O1254">
        <f t="shared" si="166"/>
      </c>
    </row>
    <row r="1255" ht="12.75">
      <c r="O1255">
        <f t="shared" si="166"/>
      </c>
    </row>
    <row r="1256" ht="12.75">
      <c r="O1256">
        <f t="shared" si="166"/>
      </c>
    </row>
    <row r="1257" ht="12.75">
      <c r="O1257">
        <f t="shared" si="166"/>
      </c>
    </row>
    <row r="1258" ht="12.75">
      <c r="O1258">
        <f t="shared" si="166"/>
      </c>
    </row>
    <row r="1259" ht="12.75">
      <c r="O1259">
        <f t="shared" si="166"/>
      </c>
    </row>
    <row r="1260" ht="12.75">
      <c r="O1260">
        <f t="shared" si="166"/>
      </c>
    </row>
    <row r="1261" ht="12.75">
      <c r="O1261">
        <f t="shared" si="166"/>
      </c>
    </row>
    <row r="1262" ht="12.75">
      <c r="O1262">
        <f t="shared" si="166"/>
      </c>
    </row>
    <row r="1263" ht="12.75">
      <c r="O1263">
        <f t="shared" si="166"/>
      </c>
    </row>
    <row r="1264" ht="12.75">
      <c r="O1264">
        <f t="shared" si="166"/>
      </c>
    </row>
    <row r="1265" ht="12.75">
      <c r="O1265">
        <f t="shared" si="166"/>
      </c>
    </row>
    <row r="1266" ht="12.75">
      <c r="O1266">
        <f t="shared" si="166"/>
      </c>
    </row>
    <row r="1267" ht="12.75">
      <c r="O1267">
        <f t="shared" si="166"/>
      </c>
    </row>
    <row r="1268" ht="12.75">
      <c r="O1268">
        <f t="shared" si="166"/>
      </c>
    </row>
    <row r="1269" ht="12.75">
      <c r="O1269">
        <f t="shared" si="166"/>
      </c>
    </row>
    <row r="1270" ht="12.75">
      <c r="O1270">
        <f t="shared" si="166"/>
      </c>
    </row>
    <row r="1271" ht="12.75">
      <c r="O1271">
        <f t="shared" si="166"/>
      </c>
    </row>
    <row r="1272" ht="12.75">
      <c r="O1272">
        <f t="shared" si="166"/>
      </c>
    </row>
    <row r="1273" ht="12.75">
      <c r="O1273">
        <f t="shared" si="166"/>
      </c>
    </row>
    <row r="1274" ht="12.75">
      <c r="O1274">
        <f t="shared" si="166"/>
      </c>
    </row>
    <row r="1275" ht="12.75">
      <c r="O1275">
        <f aca="true" t="shared" si="167" ref="O1275:O1338">IF(N1275="","",((0.45)^2-N1275^2)^(1/2))</f>
      </c>
    </row>
    <row r="1276" ht="12.75">
      <c r="O1276">
        <f t="shared" si="167"/>
      </c>
    </row>
    <row r="1277" ht="12.75">
      <c r="O1277">
        <f t="shared" si="167"/>
      </c>
    </row>
    <row r="1278" ht="12.75">
      <c r="O1278">
        <f t="shared" si="167"/>
      </c>
    </row>
    <row r="1279" ht="12.75">
      <c r="O1279">
        <f t="shared" si="167"/>
      </c>
    </row>
    <row r="1280" ht="12.75">
      <c r="O1280">
        <f t="shared" si="167"/>
      </c>
    </row>
    <row r="1281" ht="12.75">
      <c r="O1281">
        <f t="shared" si="167"/>
      </c>
    </row>
    <row r="1282" ht="12.75">
      <c r="O1282">
        <f t="shared" si="167"/>
      </c>
    </row>
    <row r="1283" ht="12.75">
      <c r="O1283">
        <f t="shared" si="167"/>
      </c>
    </row>
    <row r="1284" ht="12.75">
      <c r="O1284">
        <f t="shared" si="167"/>
      </c>
    </row>
    <row r="1285" ht="12.75">
      <c r="O1285">
        <f t="shared" si="167"/>
      </c>
    </row>
    <row r="1286" ht="12.75">
      <c r="O1286">
        <f t="shared" si="167"/>
      </c>
    </row>
    <row r="1287" ht="12.75">
      <c r="O1287">
        <f t="shared" si="167"/>
      </c>
    </row>
    <row r="1288" ht="12.75">
      <c r="O1288">
        <f t="shared" si="167"/>
      </c>
    </row>
    <row r="1289" ht="12.75">
      <c r="O1289">
        <f t="shared" si="167"/>
      </c>
    </row>
    <row r="1290" ht="12.75">
      <c r="O1290">
        <f t="shared" si="167"/>
      </c>
    </row>
    <row r="1291" ht="12.75">
      <c r="O1291">
        <f t="shared" si="167"/>
      </c>
    </row>
    <row r="1292" ht="12.75">
      <c r="O1292">
        <f t="shared" si="167"/>
      </c>
    </row>
    <row r="1293" ht="12.75">
      <c r="O1293">
        <f t="shared" si="167"/>
      </c>
    </row>
    <row r="1294" ht="12.75">
      <c r="O1294">
        <f t="shared" si="167"/>
      </c>
    </row>
    <row r="1295" ht="12.75">
      <c r="O1295">
        <f t="shared" si="167"/>
      </c>
    </row>
    <row r="1296" ht="12.75">
      <c r="O1296">
        <f t="shared" si="167"/>
      </c>
    </row>
    <row r="1297" ht="12.75">
      <c r="O1297">
        <f t="shared" si="167"/>
      </c>
    </row>
    <row r="1298" ht="12.75">
      <c r="O1298">
        <f t="shared" si="167"/>
      </c>
    </row>
    <row r="1299" ht="12.75">
      <c r="O1299">
        <f t="shared" si="167"/>
      </c>
    </row>
    <row r="1300" ht="12.75">
      <c r="O1300">
        <f t="shared" si="167"/>
      </c>
    </row>
    <row r="1301" ht="12.75">
      <c r="O1301">
        <f t="shared" si="167"/>
      </c>
    </row>
    <row r="1302" ht="12.75">
      <c r="O1302">
        <f t="shared" si="167"/>
      </c>
    </row>
    <row r="1303" ht="12.75">
      <c r="O1303">
        <f t="shared" si="167"/>
      </c>
    </row>
    <row r="1304" ht="12.75">
      <c r="O1304">
        <f t="shared" si="167"/>
      </c>
    </row>
    <row r="1305" ht="12.75">
      <c r="O1305">
        <f t="shared" si="167"/>
      </c>
    </row>
    <row r="1306" ht="12.75">
      <c r="O1306">
        <f t="shared" si="167"/>
      </c>
    </row>
    <row r="1307" ht="12.75">
      <c r="O1307">
        <f t="shared" si="167"/>
      </c>
    </row>
    <row r="1308" ht="12.75">
      <c r="O1308">
        <f t="shared" si="167"/>
      </c>
    </row>
    <row r="1309" ht="12.75">
      <c r="O1309">
        <f t="shared" si="167"/>
      </c>
    </row>
    <row r="1310" ht="12.75">
      <c r="O1310">
        <f t="shared" si="167"/>
      </c>
    </row>
    <row r="1311" ht="12.75">
      <c r="O1311">
        <f t="shared" si="167"/>
      </c>
    </row>
    <row r="1312" ht="12.75">
      <c r="O1312">
        <f t="shared" si="167"/>
      </c>
    </row>
    <row r="1313" ht="12.75">
      <c r="O1313">
        <f t="shared" si="167"/>
      </c>
    </row>
    <row r="1314" ht="12.75">
      <c r="O1314">
        <f t="shared" si="167"/>
      </c>
    </row>
    <row r="1315" ht="12.75">
      <c r="O1315">
        <f t="shared" si="167"/>
      </c>
    </row>
    <row r="1316" ht="12.75">
      <c r="O1316">
        <f t="shared" si="167"/>
      </c>
    </row>
    <row r="1317" ht="12.75">
      <c r="O1317">
        <f t="shared" si="167"/>
      </c>
    </row>
    <row r="1318" ht="12.75">
      <c r="O1318">
        <f t="shared" si="167"/>
      </c>
    </row>
    <row r="1319" ht="12.75">
      <c r="O1319">
        <f t="shared" si="167"/>
      </c>
    </row>
    <row r="1320" spans="14:15" ht="12.75">
      <c r="N1320">
        <f aca="true" t="shared" si="168" ref="N1320:N1338">N1319-0.01</f>
        <v>-0.01</v>
      </c>
      <c r="O1320">
        <f t="shared" si="167"/>
        <v>0.44988887516807974</v>
      </c>
    </row>
    <row r="1321" spans="14:15" ht="12.75">
      <c r="N1321">
        <f t="shared" si="168"/>
        <v>-0.02</v>
      </c>
      <c r="O1321">
        <f t="shared" si="167"/>
        <v>0.44955533585978047</v>
      </c>
    </row>
    <row r="1322" spans="14:15" ht="12.75">
      <c r="N1322">
        <f t="shared" si="168"/>
        <v>-0.03</v>
      </c>
      <c r="O1322">
        <f t="shared" si="167"/>
        <v>0.44899888641287294</v>
      </c>
    </row>
    <row r="1323" spans="14:15" ht="12.75">
      <c r="N1323">
        <f t="shared" si="168"/>
        <v>-0.04</v>
      </c>
      <c r="O1323">
        <f t="shared" si="167"/>
        <v>0.44821869662029945</v>
      </c>
    </row>
    <row r="1324" spans="14:15" ht="12.75">
      <c r="N1324">
        <f t="shared" si="168"/>
        <v>-0.05</v>
      </c>
      <c r="O1324">
        <f t="shared" si="167"/>
        <v>0.4472135954999579</v>
      </c>
    </row>
    <row r="1325" spans="14:15" ht="12.75">
      <c r="N1325">
        <f t="shared" si="168"/>
        <v>-0.060000000000000005</v>
      </c>
      <c r="O1325">
        <f t="shared" si="167"/>
        <v>0.4459820624195552</v>
      </c>
    </row>
    <row r="1326" spans="14:15" ht="12.75">
      <c r="N1326">
        <f t="shared" si="168"/>
        <v>-0.07</v>
      </c>
      <c r="O1326">
        <f t="shared" si="167"/>
        <v>0.4445222154178574</v>
      </c>
    </row>
    <row r="1327" spans="14:15" ht="12.75">
      <c r="N1327">
        <f t="shared" si="168"/>
        <v>-0.08</v>
      </c>
      <c r="O1327">
        <f t="shared" si="167"/>
        <v>0.4428317965096906</v>
      </c>
    </row>
    <row r="1328" spans="14:15" ht="12.75">
      <c r="N1328">
        <f t="shared" si="168"/>
        <v>-0.09</v>
      </c>
      <c r="O1328">
        <f t="shared" si="167"/>
        <v>0.4409081537009721</v>
      </c>
    </row>
    <row r="1329" spans="14:15" ht="12.75">
      <c r="N1329">
        <f t="shared" si="168"/>
        <v>-0.09999999999999999</v>
      </c>
      <c r="O1329">
        <f t="shared" si="167"/>
        <v>0.4387482193696061</v>
      </c>
    </row>
    <row r="1330" spans="14:15" ht="12.75">
      <c r="N1330">
        <f t="shared" si="168"/>
        <v>-0.10999999999999999</v>
      </c>
      <c r="O1330">
        <f t="shared" si="167"/>
        <v>0.4363484845854286</v>
      </c>
    </row>
    <row r="1331" spans="14:15" ht="12.75">
      <c r="N1331">
        <f t="shared" si="168"/>
        <v>-0.11999999999999998</v>
      </c>
      <c r="O1331">
        <f t="shared" si="167"/>
        <v>0.4337049688440288</v>
      </c>
    </row>
    <row r="1332" spans="14:15" ht="12.75">
      <c r="N1332">
        <f t="shared" si="168"/>
        <v>-0.12999999999999998</v>
      </c>
      <c r="O1332">
        <f t="shared" si="167"/>
        <v>0.43081318457076034</v>
      </c>
    </row>
    <row r="1333" spans="14:15" ht="12.75">
      <c r="N1333">
        <f t="shared" si="168"/>
        <v>-0.13999999999999999</v>
      </c>
      <c r="O1333">
        <f t="shared" si="167"/>
        <v>0.4276680956068619</v>
      </c>
    </row>
    <row r="1334" spans="14:15" ht="12.75">
      <c r="N1334">
        <f t="shared" si="168"/>
        <v>-0.15</v>
      </c>
      <c r="O1334">
        <f t="shared" si="167"/>
        <v>0.42426406871192857</v>
      </c>
    </row>
    <row r="1335" spans="14:15" ht="12.75">
      <c r="N1335">
        <f t="shared" si="168"/>
        <v>-0.16</v>
      </c>
      <c r="O1335">
        <f t="shared" si="167"/>
        <v>0.4205948168962618</v>
      </c>
    </row>
    <row r="1336" spans="14:15" ht="12.75">
      <c r="N1336">
        <f t="shared" si="168"/>
        <v>-0.17</v>
      </c>
      <c r="O1336">
        <f t="shared" si="167"/>
        <v>0.4166533331199932</v>
      </c>
    </row>
    <row r="1337" spans="14:15" ht="12.75">
      <c r="N1337">
        <f t="shared" si="168"/>
        <v>-0.18000000000000002</v>
      </c>
      <c r="O1337">
        <f t="shared" si="167"/>
        <v>0.4124318125460256</v>
      </c>
    </row>
    <row r="1338" spans="14:15" ht="12.75">
      <c r="N1338">
        <f t="shared" si="168"/>
        <v>-0.19000000000000003</v>
      </c>
      <c r="O1338">
        <f t="shared" si="167"/>
        <v>0.4079215610874228</v>
      </c>
    </row>
    <row r="1339" ht="12.75">
      <c r="O1339">
        <f aca="true" t="shared" si="169" ref="O1339:O1402">IF(N1339="","",((0.45)^2-N1339^2)^(1/2))</f>
      </c>
    </row>
    <row r="1340" ht="12.75">
      <c r="O1340">
        <f t="shared" si="169"/>
      </c>
    </row>
    <row r="1341" ht="12.75">
      <c r="O1341">
        <f t="shared" si="169"/>
      </c>
    </row>
    <row r="1342" ht="12.75">
      <c r="O1342">
        <f t="shared" si="169"/>
      </c>
    </row>
    <row r="1343" ht="12.75">
      <c r="O1343">
        <f t="shared" si="169"/>
      </c>
    </row>
    <row r="1344" ht="12.75">
      <c r="O1344">
        <f t="shared" si="169"/>
      </c>
    </row>
    <row r="1345" ht="12.75">
      <c r="O1345">
        <f t="shared" si="169"/>
      </c>
    </row>
    <row r="1346" ht="12.75">
      <c r="O1346">
        <f t="shared" si="169"/>
      </c>
    </row>
    <row r="1347" ht="12.75">
      <c r="O1347">
        <f t="shared" si="169"/>
      </c>
    </row>
    <row r="1348" ht="12.75">
      <c r="O1348">
        <f t="shared" si="169"/>
      </c>
    </row>
    <row r="1349" ht="12.75">
      <c r="O1349">
        <f t="shared" si="169"/>
      </c>
    </row>
    <row r="1350" ht="12.75">
      <c r="O1350">
        <f t="shared" si="169"/>
      </c>
    </row>
    <row r="1351" ht="12.75">
      <c r="O1351">
        <f t="shared" si="169"/>
      </c>
    </row>
    <row r="1352" ht="12.75">
      <c r="O1352">
        <f t="shared" si="169"/>
      </c>
    </row>
    <row r="1353" ht="12.75">
      <c r="O1353">
        <f t="shared" si="169"/>
      </c>
    </row>
    <row r="1354" ht="12.75">
      <c r="O1354">
        <f t="shared" si="169"/>
      </c>
    </row>
    <row r="1355" ht="12.75">
      <c r="O1355">
        <f t="shared" si="169"/>
      </c>
    </row>
    <row r="1356" ht="12.75">
      <c r="O1356">
        <f t="shared" si="169"/>
      </c>
    </row>
    <row r="1357" ht="12.75">
      <c r="O1357">
        <f t="shared" si="169"/>
      </c>
    </row>
    <row r="1358" ht="12.75">
      <c r="O1358">
        <f t="shared" si="169"/>
      </c>
    </row>
    <row r="1359" ht="12.75">
      <c r="O1359">
        <f t="shared" si="169"/>
      </c>
    </row>
    <row r="1360" ht="12.75">
      <c r="O1360">
        <f t="shared" si="169"/>
      </c>
    </row>
    <row r="1361" ht="12.75">
      <c r="O1361">
        <f t="shared" si="169"/>
      </c>
    </row>
    <row r="1362" ht="12.75">
      <c r="O1362">
        <f t="shared" si="169"/>
      </c>
    </row>
    <row r="1363" ht="12.75">
      <c r="O1363">
        <f t="shared" si="169"/>
      </c>
    </row>
    <row r="1364" ht="12.75">
      <c r="O1364">
        <f t="shared" si="169"/>
      </c>
    </row>
    <row r="1365" ht="12.75">
      <c r="O1365">
        <f t="shared" si="169"/>
      </c>
    </row>
    <row r="1366" ht="12.75">
      <c r="O1366">
        <f t="shared" si="169"/>
      </c>
    </row>
    <row r="1367" ht="12.75">
      <c r="O1367">
        <f t="shared" si="169"/>
      </c>
    </row>
    <row r="1368" ht="12.75">
      <c r="O1368">
        <f t="shared" si="169"/>
      </c>
    </row>
    <row r="1369" ht="12.75">
      <c r="O1369">
        <f t="shared" si="169"/>
      </c>
    </row>
    <row r="1370" ht="12.75">
      <c r="O1370">
        <f t="shared" si="169"/>
      </c>
    </row>
    <row r="1371" ht="12.75">
      <c r="O1371">
        <f t="shared" si="169"/>
      </c>
    </row>
    <row r="1372" ht="12.75">
      <c r="O1372">
        <f t="shared" si="169"/>
      </c>
    </row>
    <row r="1373" ht="12.75">
      <c r="O1373">
        <f t="shared" si="169"/>
      </c>
    </row>
    <row r="1374" ht="12.75">
      <c r="O1374">
        <f t="shared" si="169"/>
      </c>
    </row>
    <row r="1375" ht="12.75">
      <c r="O1375">
        <f t="shared" si="169"/>
      </c>
    </row>
    <row r="1376" ht="12.75">
      <c r="O1376">
        <f t="shared" si="169"/>
      </c>
    </row>
    <row r="1377" ht="12.75">
      <c r="O1377">
        <f t="shared" si="169"/>
      </c>
    </row>
    <row r="1378" ht="12.75">
      <c r="O1378">
        <f t="shared" si="169"/>
      </c>
    </row>
    <row r="1379" ht="12.75">
      <c r="O1379">
        <f t="shared" si="169"/>
      </c>
    </row>
    <row r="1380" ht="12.75">
      <c r="O1380">
        <f t="shared" si="169"/>
      </c>
    </row>
    <row r="1381" ht="12.75">
      <c r="O1381">
        <f t="shared" si="169"/>
      </c>
    </row>
    <row r="1382" ht="12.75">
      <c r="O1382">
        <f t="shared" si="169"/>
      </c>
    </row>
    <row r="1383" ht="12.75">
      <c r="O1383">
        <f t="shared" si="169"/>
      </c>
    </row>
    <row r="1384" ht="12.75">
      <c r="O1384">
        <f t="shared" si="169"/>
      </c>
    </row>
    <row r="1385" ht="12.75">
      <c r="O1385">
        <f t="shared" si="169"/>
      </c>
    </row>
    <row r="1386" ht="12.75">
      <c r="O1386">
        <f t="shared" si="169"/>
      </c>
    </row>
    <row r="1387" ht="12.75">
      <c r="O1387">
        <f t="shared" si="169"/>
      </c>
    </row>
    <row r="1388" ht="12.75">
      <c r="O1388">
        <f t="shared" si="169"/>
      </c>
    </row>
    <row r="1389" ht="12.75">
      <c r="O1389">
        <f t="shared" si="169"/>
      </c>
    </row>
    <row r="1390" ht="12.75">
      <c r="O1390">
        <f t="shared" si="169"/>
      </c>
    </row>
    <row r="1391" ht="12.75">
      <c r="O1391">
        <f t="shared" si="169"/>
      </c>
    </row>
    <row r="1392" ht="12.75">
      <c r="O1392">
        <f t="shared" si="169"/>
      </c>
    </row>
    <row r="1393" ht="12.75">
      <c r="O1393">
        <f t="shared" si="169"/>
      </c>
    </row>
    <row r="1394" ht="12.75">
      <c r="O1394">
        <f t="shared" si="169"/>
      </c>
    </row>
    <row r="1395" ht="12.75">
      <c r="O1395">
        <f t="shared" si="169"/>
      </c>
    </row>
    <row r="1396" ht="12.75">
      <c r="O1396">
        <f t="shared" si="169"/>
      </c>
    </row>
    <row r="1397" ht="12.75">
      <c r="O1397">
        <f t="shared" si="169"/>
      </c>
    </row>
    <row r="1398" spans="14:15" ht="12.75">
      <c r="N1398">
        <f aca="true" t="shared" si="170" ref="N1398:N1407">N1397-0.01</f>
        <v>-0.01</v>
      </c>
      <c r="O1398">
        <f t="shared" si="169"/>
        <v>0.44988887516807974</v>
      </c>
    </row>
    <row r="1399" spans="14:15" ht="12.75">
      <c r="N1399">
        <f t="shared" si="170"/>
        <v>-0.02</v>
      </c>
      <c r="O1399">
        <f t="shared" si="169"/>
        <v>0.44955533585978047</v>
      </c>
    </row>
    <row r="1400" spans="14:15" ht="12.75">
      <c r="N1400">
        <f t="shared" si="170"/>
        <v>-0.03</v>
      </c>
      <c r="O1400">
        <f t="shared" si="169"/>
        <v>0.44899888641287294</v>
      </c>
    </row>
    <row r="1401" spans="14:15" ht="12.75">
      <c r="N1401">
        <f t="shared" si="170"/>
        <v>-0.04</v>
      </c>
      <c r="O1401">
        <f t="shared" si="169"/>
        <v>0.44821869662029945</v>
      </c>
    </row>
    <row r="1402" spans="14:15" ht="12.75">
      <c r="N1402">
        <f t="shared" si="170"/>
        <v>-0.05</v>
      </c>
      <c r="O1402">
        <f t="shared" si="169"/>
        <v>0.4472135954999579</v>
      </c>
    </row>
    <row r="1403" spans="14:15" ht="12.75">
      <c r="N1403">
        <f t="shared" si="170"/>
        <v>-0.060000000000000005</v>
      </c>
      <c r="O1403">
        <f aca="true" t="shared" si="171" ref="O1403:O1466">IF(N1403="","",((0.45)^2-N1403^2)^(1/2))</f>
        <v>0.4459820624195552</v>
      </c>
    </row>
    <row r="1404" spans="14:15" ht="12.75">
      <c r="N1404">
        <f t="shared" si="170"/>
        <v>-0.07</v>
      </c>
      <c r="O1404">
        <f t="shared" si="171"/>
        <v>0.4445222154178574</v>
      </c>
    </row>
    <row r="1405" spans="14:15" ht="12.75">
      <c r="N1405">
        <f t="shared" si="170"/>
        <v>-0.08</v>
      </c>
      <c r="O1405">
        <f t="shared" si="171"/>
        <v>0.4428317965096906</v>
      </c>
    </row>
    <row r="1406" spans="14:15" ht="12.75">
      <c r="N1406">
        <f t="shared" si="170"/>
        <v>-0.09</v>
      </c>
      <c r="O1406">
        <f t="shared" si="171"/>
        <v>0.4409081537009721</v>
      </c>
    </row>
    <row r="1407" spans="14:15" ht="12.75">
      <c r="N1407">
        <f t="shared" si="170"/>
        <v>-0.09999999999999999</v>
      </c>
      <c r="O1407">
        <f t="shared" si="171"/>
        <v>0.4387482193696061</v>
      </c>
    </row>
    <row r="1408" ht="12.75">
      <c r="O1408">
        <f t="shared" si="171"/>
      </c>
    </row>
    <row r="1409" ht="12.75">
      <c r="O1409">
        <f t="shared" si="171"/>
      </c>
    </row>
    <row r="1410" ht="12.75">
      <c r="O1410">
        <f t="shared" si="171"/>
      </c>
    </row>
    <row r="1411" ht="12.75">
      <c r="O1411">
        <f t="shared" si="171"/>
      </c>
    </row>
    <row r="1412" ht="12.75">
      <c r="O1412">
        <f t="shared" si="171"/>
      </c>
    </row>
    <row r="1413" ht="12.75">
      <c r="O1413">
        <f t="shared" si="171"/>
      </c>
    </row>
    <row r="1414" ht="12.75">
      <c r="O1414">
        <f t="shared" si="171"/>
      </c>
    </row>
    <row r="1415" ht="12.75">
      <c r="O1415">
        <f t="shared" si="171"/>
      </c>
    </row>
    <row r="1416" ht="12.75">
      <c r="O1416">
        <f t="shared" si="171"/>
      </c>
    </row>
    <row r="1417" ht="12.75">
      <c r="O1417">
        <f t="shared" si="171"/>
      </c>
    </row>
    <row r="1418" ht="12.75">
      <c r="O1418">
        <f t="shared" si="171"/>
      </c>
    </row>
    <row r="1419" ht="12.75">
      <c r="O1419">
        <f t="shared" si="171"/>
      </c>
    </row>
    <row r="1420" ht="12.75">
      <c r="O1420">
        <f t="shared" si="171"/>
      </c>
    </row>
    <row r="1421" ht="12.75">
      <c r="O1421">
        <f t="shared" si="171"/>
      </c>
    </row>
    <row r="1422" ht="12.75">
      <c r="O1422">
        <f t="shared" si="171"/>
      </c>
    </row>
    <row r="1423" ht="12.75">
      <c r="O1423">
        <f t="shared" si="171"/>
      </c>
    </row>
    <row r="1424" ht="12.75">
      <c r="O1424">
        <f t="shared" si="171"/>
      </c>
    </row>
    <row r="1425" ht="12.75">
      <c r="O1425">
        <f t="shared" si="171"/>
      </c>
    </row>
    <row r="1426" ht="12.75">
      <c r="O1426">
        <f t="shared" si="171"/>
      </c>
    </row>
    <row r="1427" ht="12.75">
      <c r="O1427">
        <f t="shared" si="171"/>
      </c>
    </row>
    <row r="1428" ht="12.75">
      <c r="O1428">
        <f t="shared" si="171"/>
      </c>
    </row>
    <row r="1429" ht="12.75">
      <c r="O1429">
        <f t="shared" si="171"/>
      </c>
    </row>
    <row r="1430" ht="12.75">
      <c r="O1430">
        <f t="shared" si="171"/>
      </c>
    </row>
    <row r="1431" ht="12.75">
      <c r="O1431">
        <f t="shared" si="171"/>
      </c>
    </row>
    <row r="1432" ht="12.75">
      <c r="O1432">
        <f t="shared" si="171"/>
      </c>
    </row>
    <row r="1433" ht="12.75">
      <c r="O1433">
        <f t="shared" si="171"/>
      </c>
    </row>
    <row r="1434" ht="12.75">
      <c r="O1434">
        <f t="shared" si="171"/>
      </c>
    </row>
    <row r="1435" ht="12.75">
      <c r="O1435">
        <f t="shared" si="171"/>
      </c>
    </row>
    <row r="1436" ht="12.75">
      <c r="O1436">
        <f t="shared" si="171"/>
      </c>
    </row>
    <row r="1437" ht="12.75">
      <c r="O1437">
        <f t="shared" si="171"/>
      </c>
    </row>
    <row r="1438" ht="12.75">
      <c r="O1438">
        <f t="shared" si="171"/>
      </c>
    </row>
    <row r="1439" ht="12.75">
      <c r="O1439">
        <f t="shared" si="171"/>
      </c>
    </row>
    <row r="1440" ht="12.75">
      <c r="O1440">
        <f t="shared" si="171"/>
      </c>
    </row>
    <row r="1441" ht="12.75">
      <c r="O1441">
        <f t="shared" si="171"/>
      </c>
    </row>
    <row r="1442" ht="12.75">
      <c r="O1442">
        <f t="shared" si="171"/>
      </c>
    </row>
    <row r="1443" ht="12.75">
      <c r="O1443">
        <f t="shared" si="171"/>
      </c>
    </row>
    <row r="1444" ht="12.75">
      <c r="O1444">
        <f t="shared" si="171"/>
      </c>
    </row>
    <row r="1445" ht="12.75">
      <c r="O1445">
        <f t="shared" si="171"/>
      </c>
    </row>
    <row r="1446" ht="12.75">
      <c r="O1446">
        <f t="shared" si="171"/>
      </c>
    </row>
    <row r="1447" ht="12.75">
      <c r="O1447">
        <f t="shared" si="171"/>
      </c>
    </row>
    <row r="1448" ht="12.75">
      <c r="O1448">
        <f t="shared" si="171"/>
      </c>
    </row>
    <row r="1449" ht="12.75">
      <c r="O1449">
        <f t="shared" si="171"/>
      </c>
    </row>
    <row r="1450" ht="12.75">
      <c r="O1450">
        <f t="shared" si="171"/>
      </c>
    </row>
    <row r="1451" ht="12.75">
      <c r="O1451">
        <f t="shared" si="171"/>
      </c>
    </row>
    <row r="1452" ht="12.75">
      <c r="O1452">
        <f t="shared" si="171"/>
      </c>
    </row>
    <row r="1453" ht="12.75">
      <c r="O1453">
        <f t="shared" si="171"/>
      </c>
    </row>
    <row r="1454" ht="12.75">
      <c r="O1454">
        <f t="shared" si="171"/>
      </c>
    </row>
    <row r="1455" ht="12.75">
      <c r="O1455">
        <f t="shared" si="171"/>
      </c>
    </row>
    <row r="1456" ht="12.75">
      <c r="O1456">
        <f t="shared" si="171"/>
      </c>
    </row>
    <row r="1457" ht="12.75">
      <c r="O1457">
        <f t="shared" si="171"/>
      </c>
    </row>
    <row r="1458" ht="12.75">
      <c r="O1458">
        <f t="shared" si="171"/>
      </c>
    </row>
    <row r="1459" ht="12.75">
      <c r="O1459">
        <f t="shared" si="171"/>
      </c>
    </row>
    <row r="1460" ht="12.75">
      <c r="O1460">
        <f t="shared" si="171"/>
      </c>
    </row>
    <row r="1461" ht="12.75">
      <c r="O1461">
        <f t="shared" si="171"/>
      </c>
    </row>
    <row r="1462" ht="12.75">
      <c r="O1462">
        <f t="shared" si="171"/>
      </c>
    </row>
    <row r="1463" ht="12.75">
      <c r="O1463">
        <f t="shared" si="171"/>
      </c>
    </row>
    <row r="1464" ht="12.75">
      <c r="O1464">
        <f t="shared" si="171"/>
      </c>
    </row>
    <row r="1465" ht="12.75">
      <c r="O1465">
        <f t="shared" si="171"/>
      </c>
    </row>
    <row r="1466" ht="12.75">
      <c r="O1466">
        <f t="shared" si="171"/>
      </c>
    </row>
    <row r="1467" ht="12.75">
      <c r="O1467">
        <f aca="true" t="shared" si="172" ref="O1467:O1530">IF(N1467="","",((0.45)^2-N1467^2)^(1/2))</f>
      </c>
    </row>
    <row r="1468" ht="12.75">
      <c r="O1468">
        <f t="shared" si="172"/>
      </c>
    </row>
    <row r="1469" ht="12.75">
      <c r="O1469">
        <f t="shared" si="172"/>
      </c>
    </row>
    <row r="1470" ht="12.75">
      <c r="O1470">
        <f t="shared" si="172"/>
      </c>
    </row>
    <row r="1471" ht="12.75">
      <c r="O1471">
        <f t="shared" si="172"/>
      </c>
    </row>
    <row r="1472" ht="12.75">
      <c r="O1472">
        <f t="shared" si="172"/>
      </c>
    </row>
    <row r="1473" spans="14:15" ht="12.75">
      <c r="N1473">
        <f aca="true" t="shared" si="173" ref="N1473:N1479">N1472-0.01</f>
        <v>-0.01</v>
      </c>
      <c r="O1473">
        <f t="shared" si="172"/>
        <v>0.44988887516807974</v>
      </c>
    </row>
    <row r="1474" spans="14:15" ht="12.75">
      <c r="N1474">
        <f t="shared" si="173"/>
        <v>-0.02</v>
      </c>
      <c r="O1474">
        <f t="shared" si="172"/>
        <v>0.44955533585978047</v>
      </c>
    </row>
    <row r="1475" spans="14:15" ht="12.75">
      <c r="N1475">
        <f t="shared" si="173"/>
        <v>-0.03</v>
      </c>
      <c r="O1475">
        <f t="shared" si="172"/>
        <v>0.44899888641287294</v>
      </c>
    </row>
    <row r="1476" spans="14:15" ht="12.75">
      <c r="N1476">
        <f t="shared" si="173"/>
        <v>-0.04</v>
      </c>
      <c r="O1476">
        <f t="shared" si="172"/>
        <v>0.44821869662029945</v>
      </c>
    </row>
    <row r="1477" spans="14:15" ht="12.75">
      <c r="N1477">
        <f t="shared" si="173"/>
        <v>-0.05</v>
      </c>
      <c r="O1477">
        <f t="shared" si="172"/>
        <v>0.4472135954999579</v>
      </c>
    </row>
    <row r="1478" spans="14:15" ht="12.75">
      <c r="N1478">
        <f t="shared" si="173"/>
        <v>-0.060000000000000005</v>
      </c>
      <c r="O1478">
        <f t="shared" si="172"/>
        <v>0.4459820624195552</v>
      </c>
    </row>
    <row r="1479" spans="14:15" ht="12.75">
      <c r="N1479">
        <f t="shared" si="173"/>
        <v>-0.07</v>
      </c>
      <c r="O1479">
        <f t="shared" si="172"/>
        <v>0.4445222154178574</v>
      </c>
    </row>
    <row r="1480" ht="12.75">
      <c r="O1480">
        <f t="shared" si="172"/>
      </c>
    </row>
    <row r="1481" ht="12.75">
      <c r="O1481">
        <f t="shared" si="172"/>
      </c>
    </row>
    <row r="1482" ht="12.75">
      <c r="O1482">
        <f t="shared" si="172"/>
      </c>
    </row>
    <row r="1483" ht="12.75">
      <c r="O1483">
        <f t="shared" si="172"/>
      </c>
    </row>
    <row r="1484" ht="12.75">
      <c r="O1484">
        <f t="shared" si="172"/>
      </c>
    </row>
    <row r="1485" ht="12.75">
      <c r="O1485">
        <f t="shared" si="172"/>
      </c>
    </row>
    <row r="1486" ht="12.75">
      <c r="O1486">
        <f t="shared" si="172"/>
      </c>
    </row>
    <row r="1487" ht="12.75">
      <c r="O1487">
        <f t="shared" si="172"/>
      </c>
    </row>
    <row r="1488" ht="12.75">
      <c r="O1488">
        <f t="shared" si="172"/>
      </c>
    </row>
    <row r="1489" ht="12.75">
      <c r="O1489">
        <f t="shared" si="172"/>
      </c>
    </row>
    <row r="1490" ht="12.75">
      <c r="O1490">
        <f t="shared" si="172"/>
      </c>
    </row>
    <row r="1491" ht="12.75">
      <c r="O1491">
        <f t="shared" si="172"/>
      </c>
    </row>
    <row r="1492" ht="12.75">
      <c r="O1492">
        <f t="shared" si="172"/>
      </c>
    </row>
    <row r="1493" ht="12.75">
      <c r="O1493">
        <f t="shared" si="172"/>
      </c>
    </row>
    <row r="1494" ht="12.75">
      <c r="O1494">
        <f t="shared" si="172"/>
      </c>
    </row>
    <row r="1495" ht="12.75">
      <c r="O1495">
        <f t="shared" si="172"/>
      </c>
    </row>
    <row r="1496" ht="12.75">
      <c r="O1496">
        <f t="shared" si="172"/>
      </c>
    </row>
    <row r="1497" ht="12.75">
      <c r="O1497">
        <f t="shared" si="172"/>
      </c>
    </row>
    <row r="1498" ht="12.75">
      <c r="O1498">
        <f t="shared" si="172"/>
      </c>
    </row>
    <row r="1499" ht="12.75">
      <c r="O1499">
        <f t="shared" si="172"/>
      </c>
    </row>
    <row r="1500" ht="12.75">
      <c r="O1500">
        <f t="shared" si="172"/>
      </c>
    </row>
    <row r="1501" ht="12.75">
      <c r="O1501">
        <f t="shared" si="172"/>
      </c>
    </row>
    <row r="1502" ht="12.75">
      <c r="O1502">
        <f t="shared" si="172"/>
      </c>
    </row>
    <row r="1503" ht="12.75">
      <c r="O1503">
        <f t="shared" si="172"/>
      </c>
    </row>
    <row r="1504" ht="12.75">
      <c r="O1504">
        <f t="shared" si="172"/>
      </c>
    </row>
    <row r="1505" ht="12.75">
      <c r="O1505">
        <f t="shared" si="172"/>
      </c>
    </row>
    <row r="1506" ht="12.75">
      <c r="O1506">
        <f t="shared" si="172"/>
      </c>
    </row>
    <row r="1507" ht="12.75">
      <c r="O1507">
        <f t="shared" si="172"/>
      </c>
    </row>
    <row r="1508" ht="12.75">
      <c r="O1508">
        <f t="shared" si="172"/>
      </c>
    </row>
    <row r="1509" ht="12.75">
      <c r="O1509">
        <f t="shared" si="172"/>
      </c>
    </row>
    <row r="1510" ht="12.75">
      <c r="O1510">
        <f t="shared" si="172"/>
      </c>
    </row>
    <row r="1511" ht="12.75">
      <c r="O1511">
        <f t="shared" si="172"/>
      </c>
    </row>
    <row r="1512" ht="12.75">
      <c r="O1512">
        <f t="shared" si="172"/>
      </c>
    </row>
    <row r="1513" ht="12.75">
      <c r="O1513">
        <f t="shared" si="172"/>
      </c>
    </row>
    <row r="1514" ht="12.75">
      <c r="O1514">
        <f t="shared" si="172"/>
      </c>
    </row>
    <row r="1515" ht="12.75">
      <c r="O1515">
        <f t="shared" si="172"/>
      </c>
    </row>
    <row r="1516" ht="12.75">
      <c r="O1516">
        <f t="shared" si="172"/>
      </c>
    </row>
    <row r="1517" ht="12.75">
      <c r="O1517">
        <f t="shared" si="172"/>
      </c>
    </row>
    <row r="1518" ht="12.75">
      <c r="O1518">
        <f t="shared" si="172"/>
      </c>
    </row>
    <row r="1519" ht="12.75">
      <c r="O1519">
        <f t="shared" si="172"/>
      </c>
    </row>
    <row r="1520" ht="12.75">
      <c r="O1520">
        <f t="shared" si="172"/>
      </c>
    </row>
    <row r="1521" ht="12.75">
      <c r="O1521">
        <f t="shared" si="172"/>
      </c>
    </row>
    <row r="1522" ht="12.75">
      <c r="O1522">
        <f t="shared" si="172"/>
      </c>
    </row>
    <row r="1523" ht="12.75">
      <c r="O1523">
        <f t="shared" si="172"/>
      </c>
    </row>
    <row r="1524" ht="12.75">
      <c r="O1524">
        <f t="shared" si="172"/>
      </c>
    </row>
    <row r="1525" ht="12.75">
      <c r="O1525">
        <f t="shared" si="172"/>
      </c>
    </row>
    <row r="1526" ht="12.75">
      <c r="O1526">
        <f t="shared" si="172"/>
      </c>
    </row>
    <row r="1527" ht="12.75">
      <c r="O1527">
        <f t="shared" si="172"/>
      </c>
    </row>
    <row r="1528" ht="12.75">
      <c r="O1528">
        <f t="shared" si="172"/>
      </c>
    </row>
    <row r="1529" ht="12.75">
      <c r="O1529">
        <f t="shared" si="172"/>
      </c>
    </row>
    <row r="1530" ht="12.75">
      <c r="O1530">
        <f t="shared" si="172"/>
      </c>
    </row>
    <row r="1531" ht="12.75">
      <c r="O1531">
        <f aca="true" t="shared" si="174" ref="O1531:O1575">IF(N1531="","",((0.45)^2-N1531^2)^(1/2))</f>
      </c>
    </row>
    <row r="1532" ht="12.75">
      <c r="O1532">
        <f t="shared" si="174"/>
      </c>
    </row>
    <row r="1533" ht="12.75">
      <c r="O1533">
        <f t="shared" si="174"/>
      </c>
    </row>
    <row r="1534" ht="12.75">
      <c r="O1534">
        <f t="shared" si="174"/>
      </c>
    </row>
    <row r="1535" ht="12.75">
      <c r="O1535">
        <f t="shared" si="174"/>
      </c>
    </row>
    <row r="1536" ht="12.75">
      <c r="O1536">
        <f t="shared" si="174"/>
      </c>
    </row>
    <row r="1537" ht="12.75">
      <c r="O1537">
        <f t="shared" si="174"/>
      </c>
    </row>
    <row r="1538" ht="12.75">
      <c r="O1538">
        <f t="shared" si="174"/>
      </c>
    </row>
    <row r="1539" ht="12.75">
      <c r="O1539">
        <f t="shared" si="174"/>
      </c>
    </row>
    <row r="1540" ht="12.75">
      <c r="O1540">
        <f t="shared" si="174"/>
      </c>
    </row>
    <row r="1541" ht="12.75">
      <c r="O1541">
        <f t="shared" si="174"/>
      </c>
    </row>
    <row r="1542" ht="12.75">
      <c r="O1542">
        <f t="shared" si="174"/>
      </c>
    </row>
    <row r="1543" ht="12.75">
      <c r="O1543">
        <f t="shared" si="174"/>
      </c>
    </row>
    <row r="1544" ht="12.75">
      <c r="O1544">
        <f t="shared" si="174"/>
      </c>
    </row>
    <row r="1545" ht="12.75">
      <c r="O1545">
        <f t="shared" si="174"/>
      </c>
    </row>
    <row r="1546" ht="12.75">
      <c r="O1546">
        <f t="shared" si="174"/>
      </c>
    </row>
    <row r="1547" ht="12.75">
      <c r="O1547">
        <f t="shared" si="174"/>
      </c>
    </row>
    <row r="1548" ht="12.75">
      <c r="O1548">
        <f t="shared" si="174"/>
      </c>
    </row>
    <row r="1549" ht="12.75">
      <c r="O1549">
        <f t="shared" si="174"/>
      </c>
    </row>
    <row r="1550" ht="12.75">
      <c r="O1550">
        <f t="shared" si="174"/>
      </c>
    </row>
    <row r="1551" ht="12.75">
      <c r="O1551">
        <f t="shared" si="174"/>
      </c>
    </row>
    <row r="1552" ht="12.75">
      <c r="O1552">
        <f t="shared" si="174"/>
      </c>
    </row>
    <row r="1553" ht="12.75">
      <c r="O1553">
        <f t="shared" si="174"/>
      </c>
    </row>
    <row r="1554" ht="12.75">
      <c r="O1554">
        <f t="shared" si="174"/>
      </c>
    </row>
    <row r="1555" ht="12.75">
      <c r="O1555">
        <f t="shared" si="174"/>
      </c>
    </row>
    <row r="1556" ht="12.75">
      <c r="O1556">
        <f t="shared" si="174"/>
      </c>
    </row>
    <row r="1557" ht="12.75">
      <c r="O1557">
        <f t="shared" si="174"/>
      </c>
    </row>
    <row r="1558" ht="12.75">
      <c r="O1558">
        <f t="shared" si="174"/>
      </c>
    </row>
    <row r="1559" ht="12.75">
      <c r="O1559">
        <f t="shared" si="174"/>
      </c>
    </row>
    <row r="1560" ht="12.75">
      <c r="O1560">
        <f t="shared" si="174"/>
      </c>
    </row>
    <row r="1561" ht="12.75">
      <c r="O1561">
        <f t="shared" si="174"/>
      </c>
    </row>
    <row r="1562" ht="12.75">
      <c r="O1562">
        <f t="shared" si="174"/>
      </c>
    </row>
    <row r="1563" ht="12.75">
      <c r="O1563">
        <f t="shared" si="174"/>
      </c>
    </row>
    <row r="1564" ht="12.75">
      <c r="O1564">
        <f t="shared" si="174"/>
      </c>
    </row>
    <row r="1565" ht="12.75">
      <c r="O1565">
        <f t="shared" si="174"/>
      </c>
    </row>
    <row r="1566" ht="12.75">
      <c r="O1566">
        <f t="shared" si="174"/>
      </c>
    </row>
    <row r="1567" ht="12.75">
      <c r="O1567">
        <f t="shared" si="174"/>
      </c>
    </row>
    <row r="1568" ht="12.75">
      <c r="O1568">
        <f t="shared" si="174"/>
      </c>
    </row>
    <row r="1569" ht="12.75">
      <c r="O1569">
        <f t="shared" si="174"/>
      </c>
    </row>
    <row r="1570" ht="12.75">
      <c r="O1570">
        <f t="shared" si="174"/>
      </c>
    </row>
    <row r="1571" ht="12.75">
      <c r="O1571">
        <f t="shared" si="174"/>
      </c>
    </row>
    <row r="1572" ht="12.75">
      <c r="O1572">
        <f t="shared" si="174"/>
      </c>
    </row>
    <row r="1573" ht="12.75">
      <c r="O1573">
        <f t="shared" si="174"/>
      </c>
    </row>
    <row r="1574" ht="12.75">
      <c r="O1574">
        <f t="shared" si="174"/>
      </c>
    </row>
    <row r="1575" ht="12.75">
      <c r="O1575">
        <f t="shared" si="174"/>
      </c>
    </row>
  </sheetData>
  <sheetProtection/>
  <mergeCells count="22">
    <mergeCell ref="A10:A23"/>
    <mergeCell ref="D10:H11"/>
    <mergeCell ref="D12:H13"/>
    <mergeCell ref="D14:H15"/>
    <mergeCell ref="B10:B11"/>
    <mergeCell ref="B12:B13"/>
    <mergeCell ref="B14:B15"/>
    <mergeCell ref="D18:H19"/>
    <mergeCell ref="C112:D112"/>
    <mergeCell ref="P111:Q111"/>
    <mergeCell ref="N111:O111"/>
    <mergeCell ref="B18:B19"/>
    <mergeCell ref="B20:B21"/>
    <mergeCell ref="B22:B23"/>
    <mergeCell ref="D22:H23"/>
    <mergeCell ref="T111:U111"/>
    <mergeCell ref="B16:B17"/>
    <mergeCell ref="D20:H21"/>
    <mergeCell ref="D24:H27"/>
    <mergeCell ref="B7:I8"/>
    <mergeCell ref="B6:P6"/>
    <mergeCell ref="D16:H17"/>
  </mergeCells>
  <conditionalFormatting sqref="I2:L5 M2:N3 B5 A24:C32 P7:P20 J8 D30:H32 K18:L22 M5:O7 L24:N32 I25:K32 P5 O9:O20 M9:N22 AS74:AV75 B7">
    <cfRule type="expression" priority="1" dxfId="9" stopIfTrue="1">
      <formula>$E$64="no"</formula>
    </cfRule>
  </conditionalFormatting>
  <conditionalFormatting sqref="B10:B11">
    <cfRule type="expression" priority="2" dxfId="2" stopIfTrue="1">
      <formula>$C$65=TRUE</formula>
    </cfRule>
  </conditionalFormatting>
  <conditionalFormatting sqref="B12:B13">
    <cfRule type="expression" priority="3" dxfId="2" stopIfTrue="1">
      <formula>$C$66=TRUE</formula>
    </cfRule>
  </conditionalFormatting>
  <conditionalFormatting sqref="B18:B19">
    <cfRule type="expression" priority="4" dxfId="2" stopIfTrue="1">
      <formula>$C$69=TRUE</formula>
    </cfRule>
  </conditionalFormatting>
  <conditionalFormatting sqref="B22:B23">
    <cfRule type="expression" priority="5" dxfId="2" stopIfTrue="1">
      <formula>$C$71=TRUE</formula>
    </cfRule>
  </conditionalFormatting>
  <conditionalFormatting sqref="B14:B15">
    <cfRule type="expression" priority="6" dxfId="2" stopIfTrue="1">
      <formula>$C$67=TRUE</formula>
    </cfRule>
  </conditionalFormatting>
  <conditionalFormatting sqref="B16:B17">
    <cfRule type="expression" priority="7" dxfId="2" stopIfTrue="1">
      <formula>$C$68=TRUE</formula>
    </cfRule>
  </conditionalFormatting>
  <conditionalFormatting sqref="B20:B21">
    <cfRule type="expression" priority="8" dxfId="2" stopIfTrue="1">
      <formula>$C$70=TRUE</formula>
    </cfRule>
  </conditionalFormatting>
  <conditionalFormatting sqref="D24">
    <cfRule type="expression" priority="9" dxfId="1" stopIfTrue="1">
      <formula>$D$24&lt;&gt;""</formula>
    </cfRule>
  </conditionalFormatting>
  <conditionalFormatting sqref="O8">
    <cfRule type="expression" priority="10" dxfId="0" stopIfTrue="1">
      <formula>$O$8=""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Maulini</dc:creator>
  <cp:keywords/>
  <dc:description/>
  <cp:lastModifiedBy>gaggiotti</cp:lastModifiedBy>
  <dcterms:created xsi:type="dcterms:W3CDTF">2007-12-08T21:20:13Z</dcterms:created>
  <dcterms:modified xsi:type="dcterms:W3CDTF">2010-08-29T12:45:35Z</dcterms:modified>
  <cp:category/>
  <cp:version/>
  <cp:contentType/>
  <cp:contentStatus/>
</cp:coreProperties>
</file>